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R:\10986 - Canadian Passive House Window Qualification\10986.001 - Window PHPP Qualification Using THERM\Task 3 - Guide document\Working Files\02-Calculator\"/>
    </mc:Choice>
  </mc:AlternateContent>
  <xr:revisionPtr revIDLastSave="0" documentId="13_ncr:1_{81258280-3849-4F16-9FAF-0D765D866E6F}" xr6:coauthVersionLast="45" xr6:coauthVersionMax="45" xr10:uidLastSave="{00000000-0000-0000-0000-000000000000}"/>
  <workbookProtection workbookAlgorithmName="SHA-512" workbookHashValue="6H0zBcnO5QUiRocvhH7HxA5F9SV2PpyrEE8rXO/OaZI/yisufRDJeogqk2SEWQL+e6cskoeJa4uTfh3gWStOKQ==" workbookSaltValue="osPLHD9KK/R3zSi7995Jng==" workbookSpinCount="100000" lockStructure="1"/>
  <bookViews>
    <workbookView xWindow="-120" yWindow="-120" windowWidth="38640" windowHeight="21240" tabRatio="886" xr2:uid="{00000000-000D-0000-FFFF-FFFF00000000}"/>
  </bookViews>
  <sheets>
    <sheet name="Disclaimer" sheetId="21" r:id="rId1"/>
    <sheet name="Head" sheetId="26" r:id="rId2"/>
    <sheet name="Sill" sheetId="27" r:id="rId3"/>
    <sheet name="Jamb" sheetId="28" r:id="rId4"/>
    <sheet name="Mullion" sheetId="25" r:id="rId5"/>
    <sheet name="Reference" sheetId="2" r:id="rId6"/>
  </sheets>
  <definedNames>
    <definedName name="_xlnm.Print_Area" localSheetId="0">Disclaimer!$B$1:$B$16</definedName>
    <definedName name="_xlnm.Print_Area" localSheetId="5">Reference!$B$2:$C$31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9" i="28" l="1"/>
  <c r="E29" i="27"/>
  <c r="E29" i="26"/>
  <c r="M51" i="28" l="1"/>
  <c r="M49" i="28"/>
  <c r="L49" i="28"/>
  <c r="N48" i="28"/>
  <c r="E32" i="28"/>
  <c r="B30" i="28"/>
  <c r="C29" i="28"/>
  <c r="D29" i="28" s="1"/>
  <c r="A29" i="28"/>
  <c r="A28" i="28"/>
  <c r="C24" i="28"/>
  <c r="D24" i="28" s="1"/>
  <c r="A24" i="28"/>
  <c r="A23" i="28"/>
  <c r="B20" i="28"/>
  <c r="F11" i="28"/>
  <c r="D28" i="28" s="1"/>
  <c r="F9" i="28"/>
  <c r="D23" i="28" s="1"/>
  <c r="J2" i="28"/>
  <c r="L2" i="28" s="1"/>
  <c r="I2" i="28"/>
  <c r="K2" i="28" s="1"/>
  <c r="M51" i="27"/>
  <c r="M49" i="27"/>
  <c r="L49" i="27"/>
  <c r="L53" i="27" s="1"/>
  <c r="N48" i="27"/>
  <c r="E32" i="27"/>
  <c r="B30" i="27"/>
  <c r="C29" i="27"/>
  <c r="D29" i="27" s="1"/>
  <c r="A29" i="27"/>
  <c r="A28" i="27"/>
  <c r="C24" i="27"/>
  <c r="D24" i="27" s="1"/>
  <c r="A24" i="27"/>
  <c r="A23" i="27"/>
  <c r="B20" i="27"/>
  <c r="F11" i="27"/>
  <c r="D28" i="27" s="1"/>
  <c r="F9" i="27"/>
  <c r="D23" i="27" s="1"/>
  <c r="J2" i="27"/>
  <c r="L2" i="27" s="1"/>
  <c r="I2" i="27"/>
  <c r="K2" i="27" s="1"/>
  <c r="M51" i="26"/>
  <c r="M49" i="26"/>
  <c r="L49" i="26"/>
  <c r="N48" i="26"/>
  <c r="E32" i="26"/>
  <c r="B30" i="26"/>
  <c r="C29" i="26"/>
  <c r="D29" i="26" s="1"/>
  <c r="A29" i="26"/>
  <c r="A28" i="26"/>
  <c r="D24" i="26"/>
  <c r="C24" i="26"/>
  <c r="A24" i="26"/>
  <c r="A23" i="26"/>
  <c r="B20" i="26"/>
  <c r="F11" i="26"/>
  <c r="D28" i="26" s="1"/>
  <c r="F9" i="26"/>
  <c r="D23" i="26" s="1"/>
  <c r="J2" i="26"/>
  <c r="L2" i="26" s="1"/>
  <c r="I2" i="26"/>
  <c r="K2" i="26" s="1"/>
  <c r="E24" i="28" l="1"/>
  <c r="M52" i="28" s="1"/>
  <c r="E24" i="26"/>
  <c r="F24" i="26" s="1"/>
  <c r="L53" i="26"/>
  <c r="L53" i="28"/>
  <c r="E24" i="27"/>
  <c r="M52" i="27" s="1"/>
  <c r="L51" i="28"/>
  <c r="L51" i="27"/>
  <c r="L51" i="26"/>
  <c r="M51" i="25"/>
  <c r="M49" i="25"/>
  <c r="L49" i="25"/>
  <c r="N48" i="25"/>
  <c r="E32" i="25"/>
  <c r="B30" i="25"/>
  <c r="C29" i="25"/>
  <c r="D29" i="25" s="1"/>
  <c r="A29" i="25"/>
  <c r="A28" i="25"/>
  <c r="C24" i="25"/>
  <c r="D24" i="25" s="1"/>
  <c r="A24" i="25"/>
  <c r="A23" i="25"/>
  <c r="B20" i="25"/>
  <c r="F11" i="25"/>
  <c r="D28" i="25" s="1"/>
  <c r="F9" i="25"/>
  <c r="D23" i="25" s="1"/>
  <c r="J2" i="25"/>
  <c r="L2" i="25" s="1"/>
  <c r="I2" i="25"/>
  <c r="K2" i="25" s="1"/>
  <c r="F24" i="27" l="1"/>
  <c r="F24" i="28"/>
  <c r="C30" i="28"/>
  <c r="D30" i="28" s="1"/>
  <c r="M53" i="28" s="1"/>
  <c r="C30" i="26"/>
  <c r="D30" i="26" s="1"/>
  <c r="M53" i="26" s="1"/>
  <c r="M52" i="26"/>
  <c r="C30" i="27"/>
  <c r="D30" i="27" s="1"/>
  <c r="M53" i="27" s="1"/>
  <c r="L54" i="28"/>
  <c r="F32" i="28" s="1"/>
  <c r="L52" i="28"/>
  <c r="L55" i="28" s="1"/>
  <c r="L54" i="27"/>
  <c r="F32" i="27" s="1"/>
  <c r="L52" i="27"/>
  <c r="L55" i="27" s="1"/>
  <c r="L52" i="26"/>
  <c r="L55" i="26" s="1"/>
  <c r="L53" i="25"/>
  <c r="E24" i="25"/>
  <c r="L51" i="25"/>
  <c r="F29" i="27" l="1"/>
  <c r="F29" i="28"/>
  <c r="L54" i="26"/>
  <c r="F32" i="26" s="1"/>
  <c r="F29" i="26"/>
  <c r="L52" i="25"/>
  <c r="L55" i="25" s="1"/>
  <c r="C30" i="25"/>
  <c r="D30" i="25" s="1"/>
  <c r="E29" i="25" s="1"/>
  <c r="F29" i="25" s="1"/>
  <c r="M52" i="25"/>
  <c r="F24" i="25"/>
  <c r="L54" i="25" l="1"/>
  <c r="F32" i="25" s="1"/>
  <c r="M5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 Peel</author>
    <author>Cameron</author>
  </authors>
  <commentList>
    <comment ref="H9" authorId="0" shapeId="0" xr:uid="{8BF2D7F6-3A35-45E1-968D-E7DCDFF2F499}">
      <text>
        <r>
          <rPr>
            <b/>
            <sz val="9"/>
            <color indexed="81"/>
            <rFont val="Tahoma"/>
            <family val="2"/>
          </rPr>
          <t>Mr Peel:</t>
        </r>
        <r>
          <rPr>
            <sz val="9"/>
            <color indexed="81"/>
            <rFont val="Tahoma"/>
            <family val="2"/>
          </rPr>
          <t xml:space="preserve">
Slightly ventilated cavities have opening 2-10mm wide</t>
        </r>
      </text>
    </comment>
    <comment ref="H10" authorId="0" shapeId="0" xr:uid="{B6AAFD24-5013-4618-A89E-04C7219133FE}">
      <text>
        <r>
          <rPr>
            <b/>
            <sz val="9"/>
            <color indexed="81"/>
            <rFont val="Tahoma"/>
            <family val="2"/>
          </rPr>
          <t>Mr Peel:</t>
        </r>
        <r>
          <rPr>
            <sz val="9"/>
            <color indexed="81"/>
            <rFont val="Tahoma"/>
            <family val="2"/>
          </rPr>
          <t xml:space="preserve">
reduced Rsi is applie outward along frame to the point where the first section is &gt;45o.  Then the opposing surface streatgh a length 45o from this point</t>
        </r>
      </text>
    </comment>
    <comment ref="B22" authorId="0" shapeId="0" xr:uid="{6355985B-7160-44CF-892A-324A812B3D7B}">
      <text>
        <r>
          <rPr>
            <b/>
            <sz val="9"/>
            <color indexed="81"/>
            <rFont val="Tahoma"/>
            <family val="2"/>
          </rPr>
          <t>Mr Peel:</t>
        </r>
        <r>
          <rPr>
            <sz val="9"/>
            <color indexed="81"/>
            <rFont val="Tahoma"/>
            <family val="2"/>
          </rPr>
          <t xml:space="preserve">
This is the length of the assembly in the model, as per ISO 10211</t>
        </r>
      </text>
    </comment>
    <comment ref="B24" authorId="0" shapeId="0" xr:uid="{9ACA81DC-883E-4197-B852-6BCC14462657}">
      <text>
        <r>
          <rPr>
            <b/>
            <sz val="9"/>
            <color indexed="81"/>
            <rFont val="Tahoma"/>
            <family val="2"/>
          </rPr>
          <t>Mr Peel:</t>
        </r>
        <r>
          <rPr>
            <sz val="9"/>
            <color indexed="81"/>
            <rFont val="Tahoma"/>
            <family val="2"/>
          </rPr>
          <t xml:space="preserve">
</t>
        </r>
        <r>
          <rPr>
            <sz val="12"/>
            <color indexed="81"/>
            <rFont val="Tahoma"/>
            <family val="2"/>
          </rPr>
          <t>The length of the panel shall be at least 190 mm measured from the most protruding part of the frame, ignoring any protruding gasket(s). For protruding gaskets this means that the visible panel length could be less than 190 mm</t>
        </r>
      </text>
    </comment>
    <comment ref="B27" authorId="0" shapeId="0" xr:uid="{1A0D41A2-D96E-4F3C-99EF-9D62C1F9D239}">
      <text>
        <r>
          <rPr>
            <b/>
            <sz val="9"/>
            <color indexed="81"/>
            <rFont val="Tahoma"/>
            <family val="2"/>
          </rPr>
          <t>Mr Peel:</t>
        </r>
        <r>
          <rPr>
            <sz val="9"/>
            <color indexed="81"/>
            <rFont val="Tahoma"/>
            <family val="2"/>
          </rPr>
          <t xml:space="preserve">
This is the length of the assembly in the model, as per ISO 10211</t>
        </r>
      </text>
    </comment>
    <comment ref="E29" authorId="1" shapeId="0" xr:uid="{ABE281A9-4B6A-445F-8636-A6467ED54196}">
      <text>
        <r>
          <rPr>
            <b/>
            <sz val="9"/>
            <color indexed="81"/>
            <rFont val="Tahoma"/>
            <family val="2"/>
          </rPr>
          <t>Cameron:</t>
        </r>
        <r>
          <rPr>
            <sz val="9"/>
            <color indexed="81"/>
            <rFont val="Tahoma"/>
            <family val="2"/>
          </rPr>
          <t xml:space="preserve">
This value shows the ϕ-value of one spacer.</t>
        </r>
      </text>
    </comment>
    <comment ref="F29" authorId="1" shapeId="0" xr:uid="{1C195C58-E056-47C9-9E08-409F9666D4EA}">
      <text>
        <r>
          <rPr>
            <b/>
            <sz val="9"/>
            <color indexed="81"/>
            <rFont val="Tahoma"/>
            <family val="2"/>
          </rPr>
          <t>Cameron:</t>
        </r>
        <r>
          <rPr>
            <sz val="9"/>
            <color indexed="81"/>
            <rFont val="Tahoma"/>
            <family val="2"/>
          </rPr>
          <t xml:space="preserve">
This value shows the ϕ-value of one spacer.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 Peel</author>
    <author>Cameron</author>
  </authors>
  <commentList>
    <comment ref="H9" authorId="0" shapeId="0" xr:uid="{3D8DEAD1-CA81-4D81-832B-1D39D2225062}">
      <text>
        <r>
          <rPr>
            <b/>
            <sz val="9"/>
            <color indexed="81"/>
            <rFont val="Tahoma"/>
            <family val="2"/>
          </rPr>
          <t>Mr Peel:</t>
        </r>
        <r>
          <rPr>
            <sz val="9"/>
            <color indexed="81"/>
            <rFont val="Tahoma"/>
            <family val="2"/>
          </rPr>
          <t xml:space="preserve">
Slightly ventilated cavities have opening 2-10mm wide</t>
        </r>
      </text>
    </comment>
    <comment ref="H10" authorId="0" shapeId="0" xr:uid="{993931E3-C659-4270-A1E7-CC1F605F2E1C}">
      <text>
        <r>
          <rPr>
            <b/>
            <sz val="9"/>
            <color indexed="81"/>
            <rFont val="Tahoma"/>
            <family val="2"/>
          </rPr>
          <t>Mr Peel:</t>
        </r>
        <r>
          <rPr>
            <sz val="9"/>
            <color indexed="81"/>
            <rFont val="Tahoma"/>
            <family val="2"/>
          </rPr>
          <t xml:space="preserve">
reduced Rsi is applie outward along frame to the point where the first section is &gt;45o.  Then the opposing surface streatgh a length 45o from this point</t>
        </r>
      </text>
    </comment>
    <comment ref="B22" authorId="0" shapeId="0" xr:uid="{AE645BEE-AF8F-40D5-8E62-B0DFBFB3AFC8}">
      <text>
        <r>
          <rPr>
            <b/>
            <sz val="9"/>
            <color indexed="81"/>
            <rFont val="Tahoma"/>
            <family val="2"/>
          </rPr>
          <t>Mr Peel:</t>
        </r>
        <r>
          <rPr>
            <sz val="9"/>
            <color indexed="81"/>
            <rFont val="Tahoma"/>
            <family val="2"/>
          </rPr>
          <t xml:space="preserve">
This is the length of the assembly in the model, as per ISO 10211</t>
        </r>
      </text>
    </comment>
    <comment ref="B24" authorId="0" shapeId="0" xr:uid="{579288CC-C4ED-4DAA-9D09-8EF22CAB31AB}">
      <text>
        <r>
          <rPr>
            <b/>
            <sz val="9"/>
            <color indexed="81"/>
            <rFont val="Tahoma"/>
            <family val="2"/>
          </rPr>
          <t>Mr Peel:</t>
        </r>
        <r>
          <rPr>
            <sz val="9"/>
            <color indexed="81"/>
            <rFont val="Tahoma"/>
            <family val="2"/>
          </rPr>
          <t xml:space="preserve">
</t>
        </r>
        <r>
          <rPr>
            <sz val="12"/>
            <color indexed="81"/>
            <rFont val="Tahoma"/>
            <family val="2"/>
          </rPr>
          <t>The length of the panel shall be at least 190 mm measured from the most protruding part of the frame, ignoring any protruding gasket(s). For protruding gaskets this means that the visible panel length could be less than 190 mm</t>
        </r>
      </text>
    </comment>
    <comment ref="B27" authorId="0" shapeId="0" xr:uid="{0AECBC8D-8502-41BB-938C-16C110D0FD36}">
      <text>
        <r>
          <rPr>
            <b/>
            <sz val="9"/>
            <color indexed="81"/>
            <rFont val="Tahoma"/>
            <family val="2"/>
          </rPr>
          <t>Mr Peel:</t>
        </r>
        <r>
          <rPr>
            <sz val="9"/>
            <color indexed="81"/>
            <rFont val="Tahoma"/>
            <family val="2"/>
          </rPr>
          <t xml:space="preserve">
This is the length of the assembly in the model, as per ISO 10211</t>
        </r>
      </text>
    </comment>
    <comment ref="E29" authorId="1" shapeId="0" xr:uid="{B72E0119-ABE2-40BA-8D4A-7EAA30730B0A}">
      <text>
        <r>
          <rPr>
            <b/>
            <sz val="9"/>
            <color indexed="81"/>
            <rFont val="Tahoma"/>
            <family val="2"/>
          </rPr>
          <t>Cameron:</t>
        </r>
        <r>
          <rPr>
            <sz val="9"/>
            <color indexed="81"/>
            <rFont val="Tahoma"/>
            <family val="2"/>
          </rPr>
          <t xml:space="preserve">
This value shows the ϕ-value of one spacer.</t>
        </r>
      </text>
    </comment>
    <comment ref="F29" authorId="1" shapeId="0" xr:uid="{E68B9AF8-D397-4745-9B5C-B97EB8C116CD}">
      <text>
        <r>
          <rPr>
            <b/>
            <sz val="9"/>
            <color indexed="81"/>
            <rFont val="Tahoma"/>
            <family val="2"/>
          </rPr>
          <t>Cameron:</t>
        </r>
        <r>
          <rPr>
            <sz val="9"/>
            <color indexed="81"/>
            <rFont val="Tahoma"/>
            <family val="2"/>
          </rPr>
          <t xml:space="preserve">
This value shows the ϕ-value of one spacer.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 Peel</author>
    <author>Cameron</author>
  </authors>
  <commentList>
    <comment ref="H9" authorId="0" shapeId="0" xr:uid="{D54FC7C3-C4F0-4083-9F9E-EE0633BEC88D}">
      <text>
        <r>
          <rPr>
            <b/>
            <sz val="9"/>
            <color indexed="81"/>
            <rFont val="Tahoma"/>
            <family val="2"/>
          </rPr>
          <t>Mr Peel:</t>
        </r>
        <r>
          <rPr>
            <sz val="9"/>
            <color indexed="81"/>
            <rFont val="Tahoma"/>
            <family val="2"/>
          </rPr>
          <t xml:space="preserve">
Slightly ventilated cavities have opening 2-10mm wide</t>
        </r>
      </text>
    </comment>
    <comment ref="H10" authorId="0" shapeId="0" xr:uid="{E7A674A6-1B92-4D4C-ABA7-65ADC900F490}">
      <text>
        <r>
          <rPr>
            <b/>
            <sz val="9"/>
            <color indexed="81"/>
            <rFont val="Tahoma"/>
            <family val="2"/>
          </rPr>
          <t>Mr Peel:</t>
        </r>
        <r>
          <rPr>
            <sz val="9"/>
            <color indexed="81"/>
            <rFont val="Tahoma"/>
            <family val="2"/>
          </rPr>
          <t xml:space="preserve">
reduced Rsi is applie outward along frame to the point where the first section is &gt;45o.  Then the opposing surface streatgh a length 45o from this point</t>
        </r>
      </text>
    </comment>
    <comment ref="B22" authorId="0" shapeId="0" xr:uid="{C3F2BF83-460D-4A3D-B7B1-77FB1B0F2A45}">
      <text>
        <r>
          <rPr>
            <b/>
            <sz val="9"/>
            <color indexed="81"/>
            <rFont val="Tahoma"/>
            <family val="2"/>
          </rPr>
          <t>Mr Peel:</t>
        </r>
        <r>
          <rPr>
            <sz val="9"/>
            <color indexed="81"/>
            <rFont val="Tahoma"/>
            <family val="2"/>
          </rPr>
          <t xml:space="preserve">
This is the length of the assembly in the model, as per ISO 10211</t>
        </r>
      </text>
    </comment>
    <comment ref="B24" authorId="0" shapeId="0" xr:uid="{D5033F17-3E0B-4763-A4E3-911725804F1B}">
      <text>
        <r>
          <rPr>
            <b/>
            <sz val="9"/>
            <color indexed="81"/>
            <rFont val="Tahoma"/>
            <family val="2"/>
          </rPr>
          <t>Mr Peel:</t>
        </r>
        <r>
          <rPr>
            <sz val="9"/>
            <color indexed="81"/>
            <rFont val="Tahoma"/>
            <family val="2"/>
          </rPr>
          <t xml:space="preserve">
</t>
        </r>
        <r>
          <rPr>
            <sz val="12"/>
            <color indexed="81"/>
            <rFont val="Tahoma"/>
            <family val="2"/>
          </rPr>
          <t>The length of the panel shall be at least 190 mm measured from the most protruding part of the frame, ignoring any protruding gasket(s). For protruding gaskets this means that the visible panel length could be less than 190 mm</t>
        </r>
      </text>
    </comment>
    <comment ref="B27" authorId="0" shapeId="0" xr:uid="{28D16C46-3CDE-4FB7-9C80-C296B48CAC96}">
      <text>
        <r>
          <rPr>
            <b/>
            <sz val="9"/>
            <color indexed="81"/>
            <rFont val="Tahoma"/>
            <family val="2"/>
          </rPr>
          <t>Mr Peel:</t>
        </r>
        <r>
          <rPr>
            <sz val="9"/>
            <color indexed="81"/>
            <rFont val="Tahoma"/>
            <family val="2"/>
          </rPr>
          <t xml:space="preserve">
This is the length of the assembly in the model, as per ISO 10211</t>
        </r>
      </text>
    </comment>
    <comment ref="E29" authorId="1" shapeId="0" xr:uid="{3EFC834C-66C0-4A5B-82E5-658BD13C295E}">
      <text>
        <r>
          <rPr>
            <b/>
            <sz val="9"/>
            <color indexed="81"/>
            <rFont val="Tahoma"/>
            <family val="2"/>
          </rPr>
          <t>Cameron:</t>
        </r>
        <r>
          <rPr>
            <sz val="9"/>
            <color indexed="81"/>
            <rFont val="Tahoma"/>
            <family val="2"/>
          </rPr>
          <t xml:space="preserve">
This value shows the ϕ-value of one spacer.</t>
        </r>
      </text>
    </comment>
    <comment ref="F29" authorId="1" shapeId="0" xr:uid="{1734B171-7C4C-497F-8057-B8DD77B6E202}">
      <text>
        <r>
          <rPr>
            <b/>
            <sz val="9"/>
            <color indexed="81"/>
            <rFont val="Tahoma"/>
            <family val="2"/>
          </rPr>
          <t>Cameron:</t>
        </r>
        <r>
          <rPr>
            <sz val="9"/>
            <color indexed="81"/>
            <rFont val="Tahoma"/>
            <family val="2"/>
          </rPr>
          <t xml:space="preserve">
This value shows the ϕ-value of one spacer.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Mr Peel</author>
    <author>Cameron</author>
  </authors>
  <commentList>
    <comment ref="H9" authorId="0" shapeId="0" xr:uid="{00000000-0006-0000-0200-000001000000}">
      <text>
        <r>
          <rPr>
            <b/>
            <sz val="9"/>
            <color indexed="81"/>
            <rFont val="Tahoma"/>
            <family val="2"/>
          </rPr>
          <t>Mr Peel:</t>
        </r>
        <r>
          <rPr>
            <sz val="9"/>
            <color indexed="81"/>
            <rFont val="Tahoma"/>
            <family val="2"/>
          </rPr>
          <t xml:space="preserve">
Slightly ventilated cavities have opening 2-10mm wide</t>
        </r>
      </text>
    </comment>
    <comment ref="H10" authorId="0" shapeId="0" xr:uid="{00000000-0006-0000-0200-000002000000}">
      <text>
        <r>
          <rPr>
            <b/>
            <sz val="9"/>
            <color indexed="81"/>
            <rFont val="Tahoma"/>
            <family val="2"/>
          </rPr>
          <t>Mr Peel:</t>
        </r>
        <r>
          <rPr>
            <sz val="9"/>
            <color indexed="81"/>
            <rFont val="Tahoma"/>
            <family val="2"/>
          </rPr>
          <t xml:space="preserve">
reduced Rsi is applie outward along frame to the point where the first section is &gt;45o.  Then the opposing surface streatgh a length 45o from this point</t>
        </r>
      </text>
    </comment>
    <comment ref="B22" authorId="0" shapeId="0" xr:uid="{00000000-0006-0000-0200-000003000000}">
      <text>
        <r>
          <rPr>
            <b/>
            <sz val="9"/>
            <color indexed="81"/>
            <rFont val="Tahoma"/>
            <family val="2"/>
          </rPr>
          <t>Mr Peel:</t>
        </r>
        <r>
          <rPr>
            <sz val="9"/>
            <color indexed="81"/>
            <rFont val="Tahoma"/>
            <family val="2"/>
          </rPr>
          <t xml:space="preserve">
This is the length of the assembly in the model, as per ISO 10211</t>
        </r>
      </text>
    </comment>
    <comment ref="B24" authorId="0" shapeId="0" xr:uid="{00000000-0006-0000-0200-000004000000}">
      <text>
        <r>
          <rPr>
            <b/>
            <sz val="9"/>
            <color indexed="81"/>
            <rFont val="Tahoma"/>
            <family val="2"/>
          </rPr>
          <t>Mr Peel:</t>
        </r>
        <r>
          <rPr>
            <sz val="9"/>
            <color indexed="81"/>
            <rFont val="Tahoma"/>
            <family val="2"/>
          </rPr>
          <t xml:space="preserve">
</t>
        </r>
        <r>
          <rPr>
            <sz val="12"/>
            <color indexed="81"/>
            <rFont val="Tahoma"/>
            <family val="2"/>
          </rPr>
          <t>The length of the panel shall be at least 190 mm measured from the most protruding part of the frame, ignoring any protruding gasket(s). For protruding gaskets this means that the visible panel length could be less than 190 mm</t>
        </r>
      </text>
    </comment>
    <comment ref="B27" authorId="0" shapeId="0" xr:uid="{00000000-0006-0000-0200-000005000000}">
      <text>
        <r>
          <rPr>
            <b/>
            <sz val="9"/>
            <color indexed="81"/>
            <rFont val="Tahoma"/>
            <family val="2"/>
          </rPr>
          <t>Mr Peel:</t>
        </r>
        <r>
          <rPr>
            <sz val="9"/>
            <color indexed="81"/>
            <rFont val="Tahoma"/>
            <family val="2"/>
          </rPr>
          <t xml:space="preserve">
This is the length of the assembly in the model, as per ISO 10211</t>
        </r>
      </text>
    </comment>
    <comment ref="E29" authorId="1" shapeId="0" xr:uid="{00000000-0006-0000-0200-000006000000}">
      <text>
        <r>
          <rPr>
            <b/>
            <sz val="9"/>
            <color indexed="81"/>
            <rFont val="Tahoma"/>
            <family val="2"/>
          </rPr>
          <t>Cameron:</t>
        </r>
        <r>
          <rPr>
            <sz val="9"/>
            <color indexed="81"/>
            <rFont val="Tahoma"/>
            <family val="2"/>
          </rPr>
          <t xml:space="preserve">
This value shows the ϕ-value of one spacer.</t>
        </r>
      </text>
    </comment>
    <comment ref="F29" authorId="1" shapeId="0" xr:uid="{00000000-0006-0000-0200-000007000000}">
      <text>
        <r>
          <rPr>
            <b/>
            <sz val="9"/>
            <color indexed="81"/>
            <rFont val="Tahoma"/>
            <family val="2"/>
          </rPr>
          <t>Cameron:</t>
        </r>
        <r>
          <rPr>
            <sz val="9"/>
            <color indexed="81"/>
            <rFont val="Tahoma"/>
            <family val="2"/>
          </rPr>
          <t xml:space="preserve">
This value shows the ϕ-value of one spacer.</t>
        </r>
      </text>
    </comment>
  </commentList>
</comments>
</file>

<file path=xl/sharedStrings.xml><?xml version="1.0" encoding="utf-8"?>
<sst xmlns="http://schemas.openxmlformats.org/spreadsheetml/2006/main" count="523" uniqueCount="118">
  <si>
    <t>L2D</t>
  </si>
  <si>
    <t>W/m²K</t>
  </si>
  <si>
    <t>Heat Flow (W/mK)</t>
  </si>
  <si>
    <t>Yes</t>
  </si>
  <si>
    <t>Verifying</t>
  </si>
  <si>
    <t>No</t>
  </si>
  <si>
    <t>Legend</t>
  </si>
  <si>
    <t>User Input</t>
  </si>
  <si>
    <t>Calculated output</t>
  </si>
  <si>
    <t>Result</t>
  </si>
  <si>
    <t>Visual Check</t>
  </si>
  <si>
    <t>Btu/ft h F</t>
  </si>
  <si>
    <t>Rse</t>
  </si>
  <si>
    <t>Reviewer check</t>
  </si>
  <si>
    <r>
      <t>Modelling 
U-Value (W/m</t>
    </r>
    <r>
      <rPr>
        <b/>
        <sz val="11"/>
        <color theme="1"/>
        <rFont val="Calibri"/>
        <family val="2"/>
      </rPr>
      <t>²K)</t>
    </r>
  </si>
  <si>
    <t>% Error</t>
  </si>
  <si>
    <t xml:space="preserve">Therm File Name </t>
  </si>
  <si>
    <t>Constants</t>
  </si>
  <si>
    <t>Junction Type</t>
  </si>
  <si>
    <t>% error matches that in Therm file</t>
  </si>
  <si>
    <t>Other Notes</t>
  </si>
  <si>
    <t>Checks</t>
  </si>
  <si>
    <t>Self Checks</t>
  </si>
  <si>
    <t>Material conductivities correct?</t>
  </si>
  <si>
    <t>Are all BCs correctly applied?</t>
  </si>
  <si>
    <t>Have all Ufactors been applied?</t>
  </si>
  <si>
    <t>Dimensions of polygons correct?</t>
  </si>
  <si>
    <t>Therm File Name</t>
  </si>
  <si>
    <t>Calculation results (U-factor, length) copied correctly?</t>
  </si>
  <si>
    <t>Assembly lengths match Therm model?</t>
  </si>
  <si>
    <t>Are the isotherms reasonable?</t>
  </si>
  <si>
    <t>Total length selected?</t>
  </si>
  <si>
    <t>All Ufactors present?</t>
  </si>
  <si>
    <t>% error &lt; 10%?</t>
  </si>
  <si>
    <r>
      <t>U Factor (W/m</t>
    </r>
    <r>
      <rPr>
        <b/>
        <sz val="11"/>
        <color theme="1"/>
        <rFont val="Calibri"/>
        <family val="2"/>
      </rPr>
      <t>²K)</t>
    </r>
  </si>
  <si>
    <t>Completed by:</t>
  </si>
  <si>
    <t>Date Completed:</t>
  </si>
  <si>
    <t>Reviewed by:</t>
  </si>
  <si>
    <t>Assembly 
Length (mm)</t>
  </si>
  <si>
    <r>
      <t xml:space="preserve">Calculating </t>
    </r>
    <r>
      <rPr>
        <b/>
        <sz val="14"/>
        <color theme="1"/>
        <rFont val="Calibri"/>
        <family val="2"/>
      </rPr>
      <t>ϕ</t>
    </r>
    <r>
      <rPr>
        <b/>
        <sz val="14"/>
        <color theme="1"/>
        <rFont val="Calibri"/>
        <family val="2"/>
        <scheme val="minor"/>
      </rPr>
      <t xml:space="preserve"> From THERM Results</t>
    </r>
  </si>
  <si>
    <t>Therm Results</t>
  </si>
  <si>
    <t>Ufactor Length (mm)</t>
  </si>
  <si>
    <t>Ufactor tag</t>
  </si>
  <si>
    <t>L2D (W/mK)</t>
  </si>
  <si>
    <t>mm</t>
  </si>
  <si>
    <t>y</t>
  </si>
  <si>
    <t>W/mK</t>
  </si>
  <si>
    <t>Calculation reference:</t>
  </si>
  <si>
    <t>n</t>
  </si>
  <si>
    <t>Minimum Assembly Length</t>
  </si>
  <si>
    <t>Surface Resistances</t>
  </si>
  <si>
    <t>h</t>
  </si>
  <si>
    <t>Ug</t>
  </si>
  <si>
    <t>Total heat flow int = ext?</t>
  </si>
  <si>
    <t>U-factor window:</t>
  </si>
  <si>
    <t>Disclaimer</t>
  </si>
  <si>
    <t>This tool has been developed to aid the user in calculating junction psi-values for Passive House assessments.  
The user is free to use this tool for commercial purposes, provided acknowledgement is given to Peel Passive House Consulting (PPHC) as the owner and that any markings related to PPHC are not removed from the document</t>
  </si>
  <si>
    <t>ϕ-value (IP)</t>
  </si>
  <si>
    <t>ϕ-value
(metric)</t>
  </si>
  <si>
    <t>This spreadsheet:</t>
  </si>
  <si>
    <t>Reviewer Comments</t>
  </si>
  <si>
    <t>Notes on Revisions</t>
  </si>
  <si>
    <t>Upanel</t>
  </si>
  <si>
    <t>Ucog</t>
  </si>
  <si>
    <t>Ucog Calculation</t>
  </si>
  <si>
    <t>Uframe</t>
  </si>
  <si>
    <t>Frame</t>
  </si>
  <si>
    <t>PSI Calculation -Spacer</t>
  </si>
  <si>
    <t>Tmin</t>
  </si>
  <si>
    <t>Tout</t>
  </si>
  <si>
    <t>fRsi</t>
  </si>
  <si>
    <t>Uw</t>
  </si>
  <si>
    <t>w</t>
  </si>
  <si>
    <t>frame</t>
  </si>
  <si>
    <t>spacer</t>
  </si>
  <si>
    <t>Area/length</t>
  </si>
  <si>
    <t>glazing</t>
  </si>
  <si>
    <r>
      <t>Btu/ft</t>
    </r>
    <r>
      <rPr>
        <b/>
        <sz val="14"/>
        <color theme="1"/>
        <rFont val="Calibri"/>
        <family val="2"/>
      </rPr>
      <t>²</t>
    </r>
    <r>
      <rPr>
        <b/>
        <sz val="14"/>
        <color theme="1"/>
        <rFont val="Calibri"/>
        <family val="2"/>
        <scheme val="minor"/>
      </rPr>
      <t xml:space="preserve"> h F</t>
    </r>
  </si>
  <si>
    <t>Reviewer Check</t>
  </si>
  <si>
    <t>PSI-Calculation - 
U Frame</t>
  </si>
  <si>
    <t>Airgap Conductivity</t>
  </si>
  <si>
    <t>Is glazing &gt;= 290mm high</t>
  </si>
  <si>
    <t>Ucog matches cell E17?</t>
  </si>
  <si>
    <t>Window Frame dimensions match drawing?</t>
  </si>
  <si>
    <t>CEN panel/ Airgap conductivity correct?</t>
  </si>
  <si>
    <t>Glazing</t>
  </si>
  <si>
    <t>Airgaps</t>
  </si>
  <si>
    <t>Thickness pane 1</t>
  </si>
  <si>
    <t>Gap 1</t>
  </si>
  <si>
    <t>N/A</t>
  </si>
  <si>
    <t>Thickness pane 2</t>
  </si>
  <si>
    <t>Gap 2</t>
  </si>
  <si>
    <t>Thickness pane 3</t>
  </si>
  <si>
    <t>Spacer</t>
  </si>
  <si>
    <t>-</t>
  </si>
  <si>
    <t>Rsi</t>
  </si>
  <si>
    <t xml:space="preserve">box 1  k </t>
  </si>
  <si>
    <t>box 2 k</t>
  </si>
  <si>
    <t>U-value
(metric)</t>
  </si>
  <si>
    <t>U-value (IP)</t>
  </si>
  <si>
    <t>Is the U-value/psi-value reasonable?</t>
  </si>
  <si>
    <r>
      <t>W/m</t>
    </r>
    <r>
      <rPr>
        <b/>
        <vertAlign val="superscript"/>
        <sz val="14"/>
        <color theme="1"/>
        <rFont val="Calibri"/>
        <family val="2"/>
        <scheme val="minor"/>
      </rPr>
      <t>2</t>
    </r>
    <r>
      <rPr>
        <b/>
        <sz val="14"/>
        <color theme="1"/>
        <rFont val="Calibri"/>
        <family val="2"/>
        <scheme val="minor"/>
      </rPr>
      <t>K</t>
    </r>
  </si>
  <si>
    <t>Temperature</t>
  </si>
  <si>
    <t>Uw (metric)</t>
  </si>
  <si>
    <t>fRSI</t>
  </si>
  <si>
    <t>Insert Color Infrared Image of Uf below</t>
  </si>
  <si>
    <t>Insert Color Flux Magnitude Image of Psi-Ppacer Model Below</t>
  </si>
  <si>
    <t>Insert Junction Detail Image with min temp Below</t>
  </si>
  <si>
    <t>A</t>
  </si>
  <si>
    <t>U-value/psi-value</t>
  </si>
  <si>
    <t>% glazing</t>
  </si>
  <si>
    <t>Glazing/panel insertion depth matches drawing?</t>
  </si>
  <si>
    <t>Metal strip (~2mm thick) added to base of sash to account for window stay?</t>
  </si>
  <si>
    <t>Author: Peel Passive House Consulting Ltd ©2018</t>
  </si>
  <si>
    <t>m²K/W</t>
  </si>
  <si>
    <t>The author does not guarantee this tool to be free of errors or omissions.  Errors may exist within this document that lead to inaccurate or incorrect results. The author is not be liable for any damages incurred by the user as a results of the use of this tool.</t>
  </si>
  <si>
    <t>Description of Use</t>
  </si>
  <si>
    <t>Version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</si>
</sst>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0"/>
    <numFmt numFmtId="167" formatCode="0.0%"/>
  </numFmts>
  <fonts count="19" x14ac:knownFonts="1">
    <font>
      <sz val="11"/>
      <color theme="1"/>
      <name val="Calibri"/>
      <family val="2"/>
      <scheme val="minor"/>
    </font>
    <font>
      <sz val="11"/>
      <color theme="1"/>
      <name val="Calibri"/>
      <family val="2"/>
      <scheme val="minor"/>
    </font>
    <font>
      <sz val="11"/>
      <color rgb="FF006100"/>
      <name val="Calibri"/>
      <family val="2"/>
      <scheme val="minor"/>
    </font>
    <font>
      <b/>
      <sz val="11"/>
      <color rgb="FFFA7D00"/>
      <name val="Calibri"/>
      <family val="2"/>
      <scheme val="minor"/>
    </font>
    <font>
      <b/>
      <sz val="11"/>
      <color theme="1"/>
      <name val="Calibri"/>
      <family val="2"/>
      <scheme val="minor"/>
    </font>
    <font>
      <sz val="11"/>
      <name val="Calibri"/>
      <family val="2"/>
      <scheme val="minor"/>
    </font>
    <font>
      <b/>
      <sz val="11"/>
      <color theme="1"/>
      <name val="Calibri"/>
      <family val="2"/>
    </font>
    <font>
      <b/>
      <sz val="16"/>
      <color theme="1"/>
      <name val="Calibri"/>
      <family val="2"/>
      <scheme val="minor"/>
    </font>
    <font>
      <sz val="9"/>
      <color indexed="81"/>
      <name val="Tahoma"/>
      <family val="2"/>
    </font>
    <font>
      <b/>
      <sz val="9"/>
      <color indexed="81"/>
      <name val="Tahoma"/>
      <family val="2"/>
    </font>
    <font>
      <sz val="11"/>
      <color rgb="FF3F3F76"/>
      <name val="Calibri"/>
      <family val="2"/>
      <scheme val="minor"/>
    </font>
    <font>
      <b/>
      <sz val="14"/>
      <color theme="1"/>
      <name val="Calibri"/>
      <family val="2"/>
      <scheme val="minor"/>
    </font>
    <font>
      <b/>
      <sz val="14"/>
      <color theme="1"/>
      <name val="Calibri"/>
      <family val="2"/>
    </font>
    <font>
      <b/>
      <sz val="11"/>
      <color rgb="FF0070C0"/>
      <name val="Calibri"/>
      <family val="2"/>
      <scheme val="minor"/>
    </font>
    <font>
      <b/>
      <sz val="11"/>
      <name val="Calibri"/>
      <family val="2"/>
      <scheme val="minor"/>
    </font>
    <font>
      <sz val="11"/>
      <color rgb="FF1F497D"/>
      <name val="Calibri"/>
      <family val="2"/>
    </font>
    <font>
      <sz val="10"/>
      <name val="Arial"/>
      <family val="2"/>
    </font>
    <font>
      <b/>
      <vertAlign val="superscript"/>
      <sz val="14"/>
      <color theme="1"/>
      <name val="Calibri"/>
      <family val="2"/>
      <scheme val="minor"/>
    </font>
    <font>
      <sz val="12"/>
      <color indexed="81"/>
      <name val="Tahoma"/>
      <family val="2"/>
    </font>
  </fonts>
  <fills count="12">
    <fill>
      <patternFill patternType="none"/>
    </fill>
    <fill>
      <patternFill patternType="gray125"/>
    </fill>
    <fill>
      <patternFill patternType="solid">
        <fgColor rgb="FFC6EFCE"/>
      </patternFill>
    </fill>
    <fill>
      <patternFill patternType="solid">
        <fgColor rgb="FFF2F2F2"/>
      </patternFill>
    </fill>
    <fill>
      <patternFill patternType="solid">
        <fgColor rgb="FFFFFFCC"/>
      </patternFill>
    </fill>
    <fill>
      <patternFill patternType="solid">
        <fgColor rgb="FFFFFF99"/>
        <bgColor indexed="64"/>
      </patternFill>
    </fill>
    <fill>
      <patternFill patternType="solid">
        <fgColor rgb="FFFFCC99"/>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66"/>
        <bgColor indexed="64"/>
      </patternFill>
    </fill>
    <fill>
      <patternFill patternType="solid">
        <fgColor theme="1"/>
        <bgColor indexed="64"/>
      </patternFill>
    </fill>
    <fill>
      <patternFill patternType="solid">
        <fgColor theme="0"/>
        <bgColor indexed="64"/>
      </patternFill>
    </fill>
  </fills>
  <borders count="5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medium">
        <color indexed="64"/>
      </left>
      <right/>
      <top style="thin">
        <color rgb="FF7F7F7F"/>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rgb="FF7F7F7F"/>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8">
    <xf numFmtId="0" fontId="0" fillId="0" borderId="0"/>
    <xf numFmtId="0" fontId="2" fillId="2" borderId="0" applyNumberFormat="0" applyBorder="0" applyAlignment="0" applyProtection="0"/>
    <xf numFmtId="0" fontId="3" fillId="3" borderId="1" applyNumberFormat="0" applyAlignment="0" applyProtection="0"/>
    <xf numFmtId="0" fontId="1" fillId="4" borderId="2" applyNumberFormat="0" applyFont="0" applyAlignment="0" applyProtection="0"/>
    <xf numFmtId="0" fontId="10" fillId="6" borderId="1" applyNumberFormat="0" applyAlignment="0" applyProtection="0"/>
    <xf numFmtId="9" fontId="1" fillId="0" borderId="0" applyFont="0" applyFill="0" applyBorder="0" applyAlignment="0" applyProtection="0"/>
    <xf numFmtId="0" fontId="1" fillId="10" borderId="0"/>
    <xf numFmtId="0" fontId="16" fillId="0" borderId="0"/>
  </cellStyleXfs>
  <cellXfs count="141">
    <xf numFmtId="0" fontId="0" fillId="0" borderId="0" xfId="0"/>
    <xf numFmtId="0" fontId="4" fillId="0" borderId="0" xfId="0" applyFont="1"/>
    <xf numFmtId="164" fontId="2" fillId="2" borderId="3" xfId="1" applyNumberFormat="1" applyBorder="1"/>
    <xf numFmtId="0" fontId="0" fillId="0" borderId="6" xfId="0" applyBorder="1"/>
    <xf numFmtId="0" fontId="0" fillId="0" borderId="7" xfId="0" applyBorder="1"/>
    <xf numFmtId="0" fontId="0" fillId="0" borderId="8" xfId="0" applyFont="1" applyBorder="1"/>
    <xf numFmtId="0" fontId="0" fillId="0" borderId="9" xfId="0" applyBorder="1"/>
    <xf numFmtId="0" fontId="4" fillId="0" borderId="10" xfId="0" applyFont="1" applyBorder="1"/>
    <xf numFmtId="0" fontId="4" fillId="0" borderId="8" xfId="0" applyFont="1" applyBorder="1"/>
    <xf numFmtId="164" fontId="2" fillId="2" borderId="4" xfId="1" applyNumberFormat="1" applyBorder="1"/>
    <xf numFmtId="0" fontId="0" fillId="0" borderId="0" xfId="0" applyBorder="1"/>
    <xf numFmtId="0" fontId="0" fillId="0" borderId="13" xfId="0" applyBorder="1" applyAlignment="1">
      <alignment horizontal="center" vertical="center"/>
    </xf>
    <xf numFmtId="0" fontId="0" fillId="0" borderId="14" xfId="0" applyBorder="1" applyAlignment="1">
      <alignment horizontal="center" vertical="center"/>
    </xf>
    <xf numFmtId="0" fontId="4" fillId="0" borderId="5" xfId="0" applyFont="1" applyBorder="1"/>
    <xf numFmtId="164" fontId="2" fillId="2" borderId="11" xfId="1" applyNumberFormat="1" applyBorder="1"/>
    <xf numFmtId="164" fontId="2" fillId="2" borderId="7" xfId="1" applyNumberFormat="1" applyBorder="1"/>
    <xf numFmtId="164" fontId="2" fillId="2" borderId="9" xfId="1" applyNumberFormat="1" applyBorder="1"/>
    <xf numFmtId="0" fontId="3" fillId="3" borderId="1" xfId="2" applyAlignment="1">
      <alignment wrapText="1"/>
    </xf>
    <xf numFmtId="0" fontId="0" fillId="0" borderId="5" xfId="0" applyBorder="1"/>
    <xf numFmtId="0" fontId="4" fillId="0" borderId="17"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6" borderId="28" xfId="4" applyFont="1" applyBorder="1" applyAlignment="1">
      <alignment horizontal="center" vertical="center"/>
    </xf>
    <xf numFmtId="0" fontId="4" fillId="0" borderId="27" xfId="0" applyFont="1" applyBorder="1"/>
    <xf numFmtId="0" fontId="0" fillId="0" borderId="31" xfId="0" applyBorder="1" applyAlignment="1">
      <alignment horizontal="center" vertical="center"/>
    </xf>
    <xf numFmtId="0" fontId="4" fillId="6" borderId="34" xfId="4" applyFont="1" applyBorder="1" applyAlignment="1">
      <alignment horizontal="center" vertical="center"/>
    </xf>
    <xf numFmtId="0" fontId="4" fillId="6" borderId="36" xfId="4" applyFont="1" applyBorder="1" applyAlignment="1">
      <alignment horizontal="right" vertical="center"/>
    </xf>
    <xf numFmtId="0" fontId="4" fillId="6" borderId="37" xfId="4" applyFont="1" applyBorder="1" applyAlignment="1">
      <alignment horizontal="right" vertical="center"/>
    </xf>
    <xf numFmtId="0" fontId="4" fillId="6" borderId="38" xfId="4" applyFont="1" applyBorder="1" applyAlignment="1">
      <alignment horizontal="right" vertical="center"/>
    </xf>
    <xf numFmtId="0" fontId="0" fillId="0" borderId="13" xfId="0" applyBorder="1"/>
    <xf numFmtId="0" fontId="4" fillId="0" borderId="16" xfId="0" applyFont="1" applyBorder="1" applyAlignment="1">
      <alignment horizontal="center" vertical="center" wrapText="1"/>
    </xf>
    <xf numFmtId="0" fontId="4" fillId="6" borderId="41" xfId="4" applyFont="1" applyBorder="1" applyAlignment="1">
      <alignment horizontal="center" vertical="center"/>
    </xf>
    <xf numFmtId="0" fontId="5" fillId="5" borderId="33" xfId="3" applyFont="1" applyFill="1" applyBorder="1" applyAlignment="1">
      <alignment horizontal="center"/>
    </xf>
    <xf numFmtId="164" fontId="2" fillId="2" borderId="33" xfId="1" applyNumberFormat="1" applyBorder="1" applyAlignment="1">
      <alignment horizontal="center"/>
    </xf>
    <xf numFmtId="2" fontId="0" fillId="0" borderId="33" xfId="0" applyNumberFormat="1" applyBorder="1" applyAlignment="1">
      <alignment horizontal="center"/>
    </xf>
    <xf numFmtId="0" fontId="4" fillId="7" borderId="35" xfId="4" applyFont="1" applyFill="1" applyBorder="1" applyAlignment="1">
      <alignment horizontal="center" vertical="center"/>
    </xf>
    <xf numFmtId="0" fontId="4" fillId="0" borderId="28" xfId="0" applyFont="1" applyBorder="1"/>
    <xf numFmtId="164" fontId="2" fillId="2" borderId="28" xfId="1" applyNumberFormat="1" applyBorder="1" applyAlignment="1">
      <alignment horizontal="center"/>
    </xf>
    <xf numFmtId="0" fontId="0" fillId="0" borderId="9" xfId="0" applyFill="1" applyBorder="1"/>
    <xf numFmtId="164" fontId="2" fillId="2" borderId="29" xfId="1" applyNumberFormat="1" applyBorder="1" applyAlignment="1">
      <alignment horizontal="center"/>
    </xf>
    <xf numFmtId="1" fontId="2" fillId="2" borderId="4" xfId="1" applyNumberFormat="1" applyBorder="1"/>
    <xf numFmtId="0" fontId="0" fillId="0" borderId="48" xfId="0" applyBorder="1"/>
    <xf numFmtId="0" fontId="0" fillId="0" borderId="8" xfId="0" applyBorder="1"/>
    <xf numFmtId="0" fontId="0" fillId="0" borderId="50" xfId="0" applyFill="1" applyBorder="1" applyAlignment="1">
      <alignment horizontal="center" vertical="center"/>
    </xf>
    <xf numFmtId="0" fontId="0" fillId="0" borderId="49" xfId="0" applyBorder="1"/>
    <xf numFmtId="0" fontId="4" fillId="0" borderId="28" xfId="0" applyFont="1" applyBorder="1" applyAlignment="1">
      <alignment horizontal="center" vertical="center"/>
    </xf>
    <xf numFmtId="0" fontId="0" fillId="0" borderId="10" xfId="0" applyFont="1" applyBorder="1"/>
    <xf numFmtId="0" fontId="0" fillId="0" borderId="0" xfId="0" applyBorder="1" applyAlignment="1">
      <alignment vertical="center"/>
    </xf>
    <xf numFmtId="0" fontId="0" fillId="0" borderId="11" xfId="0" applyBorder="1"/>
    <xf numFmtId="0" fontId="0" fillId="0" borderId="0" xfId="0" applyBorder="1" applyAlignment="1">
      <alignment horizontal="center" vertical="center"/>
    </xf>
    <xf numFmtId="0" fontId="11" fillId="6" borderId="28" xfId="4" applyFont="1" applyBorder="1" applyAlignment="1">
      <alignment horizontal="center" vertical="center" wrapText="1"/>
    </xf>
    <xf numFmtId="0" fontId="11" fillId="6" borderId="27" xfId="4" applyFont="1" applyBorder="1" applyAlignment="1">
      <alignment horizontal="center" vertical="center" wrapText="1"/>
    </xf>
    <xf numFmtId="0" fontId="13" fillId="0" borderId="0" xfId="0" applyFont="1" applyBorder="1" applyAlignment="1"/>
    <xf numFmtId="0" fontId="0" fillId="0" borderId="46" xfId="0" applyFill="1" applyBorder="1" applyAlignment="1">
      <alignment horizontal="center" vertical="center"/>
    </xf>
    <xf numFmtId="0" fontId="0" fillId="0" borderId="47" xfId="0" applyBorder="1" applyAlignment="1">
      <alignment horizontal="center" vertical="center"/>
    </xf>
    <xf numFmtId="0" fontId="7" fillId="6" borderId="28" xfId="4" applyFont="1" applyBorder="1" applyAlignment="1">
      <alignment horizontal="center" vertical="center" wrapText="1"/>
    </xf>
    <xf numFmtId="0" fontId="0" fillId="0" borderId="50" xfId="0" applyBorder="1" applyAlignment="1"/>
    <xf numFmtId="0" fontId="0" fillId="0" borderId="0" xfId="0" applyAlignment="1"/>
    <xf numFmtId="2" fontId="0" fillId="0" borderId="0" xfId="0" applyNumberFormat="1"/>
    <xf numFmtId="165" fontId="0" fillId="0" borderId="0" xfId="0" applyNumberFormat="1"/>
    <xf numFmtId="0" fontId="16" fillId="0" borderId="0" xfId="7" applyFont="1"/>
    <xf numFmtId="0" fontId="0" fillId="0" borderId="39" xfId="0" applyBorder="1"/>
    <xf numFmtId="0" fontId="0" fillId="0" borderId="12" xfId="0" applyFill="1" applyBorder="1"/>
    <xf numFmtId="0" fontId="0" fillId="0" borderId="12" xfId="0" applyBorder="1"/>
    <xf numFmtId="0" fontId="0" fillId="0" borderId="32" xfId="0" applyBorder="1"/>
    <xf numFmtId="0" fontId="0" fillId="0" borderId="51" xfId="0" applyBorder="1"/>
    <xf numFmtId="0" fontId="0" fillId="0" borderId="9" xfId="0" applyBorder="1" applyAlignment="1">
      <alignment horizontal="center"/>
    </xf>
    <xf numFmtId="0" fontId="0" fillId="0" borderId="40" xfId="0" applyFont="1" applyBorder="1"/>
    <xf numFmtId="0" fontId="4" fillId="0" borderId="27" xfId="0" applyFont="1" applyFill="1" applyBorder="1"/>
    <xf numFmtId="0" fontId="4" fillId="0" borderId="53" xfId="0" applyFont="1" applyBorder="1"/>
    <xf numFmtId="9" fontId="0" fillId="0" borderId="0" xfId="5" applyFont="1"/>
    <xf numFmtId="0" fontId="4" fillId="6" borderId="27" xfId="4" applyFont="1" applyBorder="1" applyAlignment="1">
      <alignment horizontal="center" vertical="center"/>
    </xf>
    <xf numFmtId="0" fontId="0" fillId="0" borderId="47" xfId="0" applyBorder="1" applyAlignment="1">
      <alignment horizontal="left" vertical="center"/>
    </xf>
    <xf numFmtId="0" fontId="13" fillId="0" borderId="0" xfId="0" applyFont="1" applyBorder="1" applyAlignment="1">
      <alignment horizontal="center"/>
    </xf>
    <xf numFmtId="0" fontId="0" fillId="0" borderId="0" xfId="0" applyBorder="1" applyAlignment="1">
      <alignment horizontal="center"/>
    </xf>
    <xf numFmtId="165" fontId="11" fillId="7" borderId="28" xfId="4" applyNumberFormat="1" applyFont="1" applyFill="1" applyBorder="1" applyAlignment="1" applyProtection="1">
      <alignment horizontal="center" vertical="center"/>
      <protection locked="0"/>
    </xf>
    <xf numFmtId="165" fontId="11" fillId="8" borderId="28" xfId="4" applyNumberFormat="1" applyFont="1" applyFill="1" applyBorder="1" applyAlignment="1" applyProtection="1">
      <alignment horizontal="center" vertical="center"/>
      <protection locked="0"/>
    </xf>
    <xf numFmtId="164" fontId="11" fillId="7" borderId="28" xfId="4" applyNumberFormat="1" applyFont="1" applyFill="1" applyBorder="1" applyAlignment="1" applyProtection="1">
      <alignment horizontal="center" vertical="center"/>
      <protection locked="0"/>
    </xf>
    <xf numFmtId="2" fontId="11" fillId="7" borderId="28" xfId="4" applyNumberFormat="1" applyFont="1" applyFill="1" applyBorder="1" applyAlignment="1" applyProtection="1">
      <alignment horizontal="center" vertical="center"/>
      <protection locked="0"/>
    </xf>
    <xf numFmtId="0" fontId="5" fillId="5" borderId="6" xfId="3" applyFont="1" applyFill="1" applyBorder="1" applyAlignment="1" applyProtection="1">
      <alignment horizontal="center"/>
      <protection locked="0"/>
    </xf>
    <xf numFmtId="0" fontId="5" fillId="5" borderId="39" xfId="3" applyFont="1" applyFill="1" applyBorder="1" applyProtection="1">
      <protection locked="0"/>
    </xf>
    <xf numFmtId="0" fontId="5" fillId="5" borderId="6" xfId="3" applyFont="1" applyFill="1" applyBorder="1" applyProtection="1">
      <protection locked="0"/>
    </xf>
    <xf numFmtId="0" fontId="5" fillId="5" borderId="4" xfId="3" applyFont="1" applyFill="1" applyBorder="1" applyAlignment="1" applyProtection="1">
      <alignment horizontal="center"/>
      <protection locked="0"/>
    </xf>
    <xf numFmtId="0" fontId="5" fillId="5" borderId="40" xfId="3" applyFont="1" applyFill="1" applyBorder="1" applyProtection="1">
      <protection locked="0"/>
    </xf>
    <xf numFmtId="0" fontId="5" fillId="5" borderId="4" xfId="3" applyFont="1" applyFill="1" applyBorder="1" applyProtection="1">
      <protection locked="0"/>
    </xf>
    <xf numFmtId="0" fontId="5" fillId="5" borderId="7" xfId="3" applyFont="1" applyFill="1" applyBorder="1" applyProtection="1">
      <protection locked="0"/>
    </xf>
    <xf numFmtId="15" fontId="5" fillId="5" borderId="9" xfId="3" applyNumberFormat="1" applyFont="1" applyFill="1" applyBorder="1" applyProtection="1">
      <protection locked="0"/>
    </xf>
    <xf numFmtId="0" fontId="5" fillId="5" borderId="11" xfId="3" applyFont="1" applyFill="1" applyBorder="1" applyProtection="1">
      <protection locked="0"/>
    </xf>
    <xf numFmtId="0" fontId="5" fillId="5" borderId="3" xfId="3" applyFont="1" applyFill="1" applyBorder="1" applyProtection="1">
      <protection locked="0"/>
    </xf>
    <xf numFmtId="0" fontId="5" fillId="5" borderId="52" xfId="3" applyFont="1" applyFill="1" applyBorder="1" applyProtection="1">
      <protection locked="0"/>
    </xf>
    <xf numFmtId="0" fontId="5" fillId="5" borderId="30" xfId="3" applyFont="1" applyFill="1" applyBorder="1" applyProtection="1">
      <protection locked="0"/>
    </xf>
    <xf numFmtId="0" fontId="5" fillId="5" borderId="8" xfId="3" applyFont="1" applyFill="1" applyBorder="1" applyProtection="1">
      <protection locked="0"/>
    </xf>
    <xf numFmtId="0" fontId="0" fillId="0" borderId="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 fillId="10" borderId="0" xfId="6" applyProtection="1">
      <protection locked="0"/>
    </xf>
    <xf numFmtId="0" fontId="0" fillId="0" borderId="1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1" fontId="5" fillId="5" borderId="6" xfId="3" applyNumberFormat="1" applyFont="1" applyFill="1" applyBorder="1" applyProtection="1">
      <protection locked="0"/>
    </xf>
    <xf numFmtId="1" fontId="5" fillId="5" borderId="3" xfId="3" applyNumberFormat="1" applyFont="1" applyFill="1" applyBorder="1" applyProtection="1">
      <protection locked="0"/>
    </xf>
    <xf numFmtId="2" fontId="5" fillId="5" borderId="3" xfId="3" applyNumberFormat="1" applyFont="1" applyFill="1" applyBorder="1" applyProtection="1">
      <protection locked="0"/>
    </xf>
    <xf numFmtId="2" fontId="5" fillId="5" borderId="4" xfId="3" applyNumberFormat="1" applyFont="1" applyFill="1" applyBorder="1" applyProtection="1">
      <protection locked="0"/>
    </xf>
    <xf numFmtId="166" fontId="5" fillId="5" borderId="3" xfId="3" applyNumberFormat="1" applyFont="1" applyFill="1" applyBorder="1" applyProtection="1">
      <protection locked="0"/>
    </xf>
    <xf numFmtId="0" fontId="4" fillId="6" borderId="27" xfId="4" applyFont="1" applyBorder="1" applyAlignment="1">
      <alignment horizontal="center" vertical="center"/>
    </xf>
    <xf numFmtId="0" fontId="0" fillId="11" borderId="0" xfId="0" applyFill="1"/>
    <xf numFmtId="0" fontId="4" fillId="11" borderId="0" xfId="0" applyFont="1" applyFill="1"/>
    <xf numFmtId="0" fontId="0" fillId="11" borderId="28" xfId="0" applyFill="1" applyBorder="1" applyAlignment="1">
      <alignment wrapText="1"/>
    </xf>
    <xf numFmtId="0" fontId="15" fillId="11" borderId="0" xfId="0" applyFont="1" applyFill="1"/>
    <xf numFmtId="0" fontId="4" fillId="11" borderId="28" xfId="0" applyFont="1" applyFill="1" applyBorder="1" applyAlignment="1">
      <alignment horizontal="center" vertical="center"/>
    </xf>
    <xf numFmtId="0" fontId="5" fillId="5" borderId="17" xfId="3" applyFont="1" applyFill="1" applyBorder="1" applyAlignment="1" applyProtection="1">
      <alignment horizontal="center" wrapText="1"/>
      <protection locked="0"/>
    </xf>
    <xf numFmtId="0" fontId="5" fillId="5" borderId="18" xfId="3" applyFont="1" applyFill="1" applyBorder="1" applyAlignment="1" applyProtection="1">
      <alignment horizontal="center" wrapText="1"/>
      <protection locked="0"/>
    </xf>
    <xf numFmtId="167" fontId="5" fillId="5" borderId="45" xfId="5" applyNumberFormat="1" applyFont="1" applyFill="1" applyBorder="1" applyAlignment="1" applyProtection="1">
      <alignment horizontal="center"/>
      <protection locked="0"/>
    </xf>
    <xf numFmtId="167" fontId="5" fillId="5" borderId="44" xfId="5" applyNumberFormat="1" applyFont="1" applyFill="1" applyBorder="1" applyAlignment="1" applyProtection="1">
      <alignment horizontal="center"/>
      <protection locked="0"/>
    </xf>
    <xf numFmtId="0" fontId="11" fillId="6" borderId="27" xfId="4" applyFont="1" applyBorder="1" applyAlignment="1">
      <alignment horizontal="center" vertical="center"/>
    </xf>
    <xf numFmtId="0" fontId="11" fillId="6" borderId="29" xfId="4" applyFont="1" applyBorder="1" applyAlignment="1">
      <alignment horizontal="center" vertical="center"/>
    </xf>
    <xf numFmtId="0" fontId="0" fillId="0" borderId="30" xfId="0" applyBorder="1" applyAlignment="1">
      <alignment horizontal="center" vertical="center"/>
    </xf>
    <xf numFmtId="0" fontId="4" fillId="0" borderId="0" xfId="0" applyFont="1" applyAlignment="1">
      <alignment horizontal="left" vertical="top" wrapText="1"/>
    </xf>
    <xf numFmtId="0" fontId="14" fillId="5" borderId="42" xfId="3" applyFont="1" applyFill="1" applyBorder="1" applyAlignment="1" applyProtection="1">
      <alignment horizontal="center"/>
      <protection locked="0"/>
    </xf>
    <xf numFmtId="0" fontId="14" fillId="5" borderId="43" xfId="3" applyFont="1" applyFill="1" applyBorder="1" applyAlignment="1" applyProtection="1">
      <alignment horizontal="center"/>
      <protection locked="0"/>
    </xf>
    <xf numFmtId="0" fontId="0" fillId="9" borderId="19" xfId="0" applyFill="1" applyBorder="1" applyAlignment="1" applyProtection="1">
      <alignment horizontal="center"/>
      <protection locked="0"/>
    </xf>
    <xf numFmtId="0" fontId="0" fillId="9" borderId="21" xfId="0" applyFill="1" applyBorder="1" applyAlignment="1" applyProtection="1">
      <alignment horizontal="center"/>
      <protection locked="0"/>
    </xf>
    <xf numFmtId="0" fontId="0" fillId="9" borderId="22" xfId="0" applyFill="1" applyBorder="1" applyAlignment="1" applyProtection="1">
      <alignment horizontal="center"/>
      <protection locked="0"/>
    </xf>
    <xf numFmtId="0" fontId="0" fillId="9" borderId="23" xfId="0" applyFill="1" applyBorder="1" applyAlignment="1" applyProtection="1">
      <alignment horizontal="center"/>
      <protection locked="0"/>
    </xf>
    <xf numFmtId="0" fontId="0" fillId="9" borderId="24" xfId="0" applyFill="1" applyBorder="1" applyAlignment="1" applyProtection="1">
      <alignment horizontal="center"/>
      <protection locked="0"/>
    </xf>
    <xf numFmtId="0" fontId="0" fillId="9" borderId="26" xfId="0" applyFill="1" applyBorder="1" applyAlignment="1" applyProtection="1">
      <alignment horizontal="center"/>
      <protection locked="0"/>
    </xf>
    <xf numFmtId="0" fontId="4" fillId="6" borderId="27" xfId="4" applyFont="1" applyBorder="1" applyAlignment="1">
      <alignment horizontal="center" vertical="center"/>
    </xf>
    <xf numFmtId="0" fontId="4" fillId="6" borderId="30" xfId="4" applyFont="1" applyBorder="1" applyAlignment="1">
      <alignment horizontal="center" vertical="center"/>
    </xf>
    <xf numFmtId="0" fontId="4" fillId="6" borderId="48" xfId="4" applyFont="1" applyBorder="1" applyAlignment="1">
      <alignment horizontal="center" vertical="center"/>
    </xf>
    <xf numFmtId="0" fontId="4" fillId="6" borderId="43" xfId="4" applyFont="1" applyBorder="1" applyAlignment="1">
      <alignment horizontal="center" vertical="center"/>
    </xf>
    <xf numFmtId="0" fontId="5" fillId="5" borderId="45" xfId="3" applyFont="1" applyFill="1" applyBorder="1" applyAlignment="1" applyProtection="1">
      <alignment wrapText="1"/>
      <protection locked="0"/>
    </xf>
    <xf numFmtId="0" fontId="0" fillId="0" borderId="44" xfId="0" applyBorder="1" applyAlignment="1" applyProtection="1">
      <alignment wrapText="1"/>
      <protection locked="0"/>
    </xf>
    <xf numFmtId="0" fontId="13" fillId="0" borderId="25" xfId="0" applyFont="1" applyBorder="1" applyAlignment="1">
      <alignment horizontal="center"/>
    </xf>
    <xf numFmtId="0" fontId="4" fillId="9" borderId="19" xfId="0" applyFont="1" applyFill="1" applyBorder="1" applyAlignment="1" applyProtection="1">
      <alignment horizontal="center"/>
      <protection locked="0"/>
    </xf>
    <xf numFmtId="0" fontId="4" fillId="9" borderId="20" xfId="0" applyFont="1" applyFill="1" applyBorder="1" applyAlignment="1" applyProtection="1">
      <alignment horizontal="center"/>
      <protection locked="0"/>
    </xf>
    <xf numFmtId="0" fontId="4" fillId="9" borderId="21" xfId="0" applyFont="1" applyFill="1" applyBorder="1" applyAlignment="1" applyProtection="1">
      <alignment horizontal="center"/>
      <protection locked="0"/>
    </xf>
    <xf numFmtId="0" fontId="4" fillId="9" borderId="22" xfId="0" applyFont="1" applyFill="1" applyBorder="1" applyAlignment="1" applyProtection="1">
      <alignment horizontal="center"/>
      <protection locked="0"/>
    </xf>
    <xf numFmtId="0" fontId="4" fillId="9" borderId="0" xfId="0" applyFont="1" applyFill="1" applyBorder="1" applyAlignment="1" applyProtection="1">
      <alignment horizontal="center"/>
      <protection locked="0"/>
    </xf>
    <xf numFmtId="0" fontId="4" fillId="9" borderId="23" xfId="0" applyFont="1" applyFill="1" applyBorder="1" applyAlignment="1" applyProtection="1">
      <alignment horizontal="center"/>
      <protection locked="0"/>
    </xf>
    <xf numFmtId="0" fontId="4" fillId="9" borderId="24" xfId="0" applyFont="1" applyFill="1" applyBorder="1" applyAlignment="1" applyProtection="1">
      <alignment horizontal="center"/>
      <protection locked="0"/>
    </xf>
    <xf numFmtId="0" fontId="4" fillId="9" borderId="25" xfId="0" applyFont="1" applyFill="1" applyBorder="1" applyAlignment="1" applyProtection="1">
      <alignment horizontal="center"/>
      <protection locked="0"/>
    </xf>
    <xf numFmtId="0" fontId="4" fillId="9" borderId="26" xfId="0" applyFont="1" applyFill="1" applyBorder="1" applyAlignment="1" applyProtection="1">
      <alignment horizontal="center"/>
      <protection locked="0"/>
    </xf>
  </cellXfs>
  <cellStyles count="8">
    <cellStyle name="Calculation" xfId="2" builtinId="22"/>
    <cellStyle name="Good" xfId="1" builtinId="26"/>
    <cellStyle name="Input" xfId="4" builtinId="20"/>
    <cellStyle name="Normal" xfId="0" builtinId="0"/>
    <cellStyle name="Normal 2" xfId="7" xr:uid="{00000000-0005-0000-0000-000004000000}"/>
    <cellStyle name="Note" xfId="3" builtinId="10"/>
    <cellStyle name="Percent" xfId="5" builtinId="5"/>
    <cellStyle name="Style 1" xfId="6" xr:uid="{00000000-0005-0000-0000-000007000000}"/>
  </cellStyles>
  <dxfs count="124">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FFFF66"/>
      <color rgb="FFFFFF00"/>
      <color rgb="FFFFFF99"/>
      <color rgb="FF006100"/>
      <color rgb="FFC6EFCE"/>
      <color rgb="FF99FDBA"/>
      <color rgb="FFDF81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6</xdr:row>
      <xdr:rowOff>161925</xdr:rowOff>
    </xdr:from>
    <xdr:to>
      <xdr:col>1</xdr:col>
      <xdr:colOff>1743075</xdr:colOff>
      <xdr:row>11</xdr:row>
      <xdr:rowOff>161925</xdr:rowOff>
    </xdr:to>
    <xdr:pic>
      <xdr:nvPicPr>
        <xdr:cNvPr id="2" name="Picture 1" descr="Peel Passive House Consulting">
          <a:extLst>
            <a:ext uri="{FF2B5EF4-FFF2-40B4-BE49-F238E27FC236}">
              <a16:creationId xmlns:a16="http://schemas.microsoft.com/office/drawing/2014/main" id="{BD0AB0A7-6AE9-47EB-B20F-B5490F14A0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28800"/>
          <a:ext cx="1657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573744</xdr:colOff>
      <xdr:row>53</xdr:row>
      <xdr:rowOff>17932</xdr:rowOff>
    </xdr:from>
    <xdr:to>
      <xdr:col>5</xdr:col>
      <xdr:colOff>359614</xdr:colOff>
      <xdr:row>55</xdr:row>
      <xdr:rowOff>152717</xdr:rowOff>
    </xdr:to>
    <xdr:pic>
      <xdr:nvPicPr>
        <xdr:cNvPr id="2" name="Picture 168">
          <a:extLst>
            <a:ext uri="{FF2B5EF4-FFF2-40B4-BE49-F238E27FC236}">
              <a16:creationId xmlns:a16="http://schemas.microsoft.com/office/drawing/2014/main" id="{DF2DE3E7-6452-4305-A7FD-ADF0BF9705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83819" y="11428882"/>
          <a:ext cx="3148195" cy="525310"/>
        </a:xfrm>
        <a:prstGeom prst="rect">
          <a:avLst/>
        </a:prstGeom>
        <a:noFill/>
        <a:ln w="28575">
          <a:solidFill>
            <a:sysClr val="windowText" lastClr="000000"/>
          </a:solidFill>
          <a:miter lim="800000"/>
          <a:headEnd/>
          <a:tailEnd/>
        </a:ln>
        <a:effectLst/>
      </xdr:spPr>
    </xdr:pic>
    <xdr:clientData/>
  </xdr:twoCellAnchor>
  <xdr:twoCellAnchor editAs="oneCell">
    <xdr:from>
      <xdr:col>0</xdr:col>
      <xdr:colOff>349630</xdr:colOff>
      <xdr:row>53</xdr:row>
      <xdr:rowOff>17930</xdr:rowOff>
    </xdr:from>
    <xdr:to>
      <xdr:col>2</xdr:col>
      <xdr:colOff>390862</xdr:colOff>
      <xdr:row>55</xdr:row>
      <xdr:rowOff>186130</xdr:rowOff>
    </xdr:to>
    <xdr:pic>
      <xdr:nvPicPr>
        <xdr:cNvPr id="3" name="Picture 164">
          <a:extLst>
            <a:ext uri="{FF2B5EF4-FFF2-40B4-BE49-F238E27FC236}">
              <a16:creationId xmlns:a16="http://schemas.microsoft.com/office/drawing/2014/main" id="{ABBC0B86-1D0E-47C6-BBA6-3B012E3B3A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9630" y="11428880"/>
          <a:ext cx="3003507" cy="558725"/>
        </a:xfrm>
        <a:prstGeom prst="rect">
          <a:avLst/>
        </a:prstGeom>
        <a:noFill/>
        <a:ln w="28575">
          <a:solidFill>
            <a:sysClr val="windowText" lastClr="000000"/>
          </a:solidFill>
          <a:miter lim="800000"/>
          <a:headEnd/>
          <a:tailEnd/>
        </a:ln>
        <a:effectLst/>
      </xdr:spPr>
    </xdr:pic>
    <xdr:clientData/>
  </xdr:twoCellAnchor>
  <xdr:twoCellAnchor editAs="oneCell">
    <xdr:from>
      <xdr:col>2</xdr:col>
      <xdr:colOff>139543</xdr:colOff>
      <xdr:row>1</xdr:row>
      <xdr:rowOff>57773</xdr:rowOff>
    </xdr:from>
    <xdr:to>
      <xdr:col>3</xdr:col>
      <xdr:colOff>3113</xdr:colOff>
      <xdr:row>3</xdr:row>
      <xdr:rowOff>156883</xdr:rowOff>
    </xdr:to>
    <xdr:pic>
      <xdr:nvPicPr>
        <xdr:cNvPr id="5" name="Picture 4">
          <a:extLst>
            <a:ext uri="{FF2B5EF4-FFF2-40B4-BE49-F238E27FC236}">
              <a16:creationId xmlns:a16="http://schemas.microsoft.com/office/drawing/2014/main" id="{A4FDCEB0-0800-472F-89BF-4689D7DBBBB5}"/>
            </a:ext>
          </a:extLst>
        </xdr:cNvPr>
        <xdr:cNvPicPr>
          <a:picLocks noChangeAspect="1"/>
        </xdr:cNvPicPr>
      </xdr:nvPicPr>
      <xdr:blipFill>
        <a:blip xmlns:r="http://schemas.openxmlformats.org/officeDocument/2006/relationships" r:embed="rId3"/>
        <a:stretch>
          <a:fillRect/>
        </a:stretch>
      </xdr:blipFill>
      <xdr:spPr>
        <a:xfrm>
          <a:off x="3344425" y="281891"/>
          <a:ext cx="1356754" cy="480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573744</xdr:colOff>
      <xdr:row>53</xdr:row>
      <xdr:rowOff>17932</xdr:rowOff>
    </xdr:from>
    <xdr:to>
      <xdr:col>5</xdr:col>
      <xdr:colOff>359614</xdr:colOff>
      <xdr:row>55</xdr:row>
      <xdr:rowOff>152717</xdr:rowOff>
    </xdr:to>
    <xdr:pic>
      <xdr:nvPicPr>
        <xdr:cNvPr id="2" name="Picture 168">
          <a:extLst>
            <a:ext uri="{FF2B5EF4-FFF2-40B4-BE49-F238E27FC236}">
              <a16:creationId xmlns:a16="http://schemas.microsoft.com/office/drawing/2014/main" id="{7F1B9E6F-B4E8-4AC9-8E97-2F449E338CB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83819" y="11428882"/>
          <a:ext cx="3148195" cy="525310"/>
        </a:xfrm>
        <a:prstGeom prst="rect">
          <a:avLst/>
        </a:prstGeom>
        <a:noFill/>
        <a:ln w="28575">
          <a:solidFill>
            <a:sysClr val="windowText" lastClr="000000"/>
          </a:solidFill>
          <a:miter lim="800000"/>
          <a:headEnd/>
          <a:tailEnd/>
        </a:ln>
        <a:effectLst/>
      </xdr:spPr>
    </xdr:pic>
    <xdr:clientData/>
  </xdr:twoCellAnchor>
  <xdr:twoCellAnchor editAs="oneCell">
    <xdr:from>
      <xdr:col>0</xdr:col>
      <xdr:colOff>349630</xdr:colOff>
      <xdr:row>53</xdr:row>
      <xdr:rowOff>17930</xdr:rowOff>
    </xdr:from>
    <xdr:to>
      <xdr:col>2</xdr:col>
      <xdr:colOff>390862</xdr:colOff>
      <xdr:row>55</xdr:row>
      <xdr:rowOff>186130</xdr:rowOff>
    </xdr:to>
    <xdr:pic>
      <xdr:nvPicPr>
        <xdr:cNvPr id="3" name="Picture 164">
          <a:extLst>
            <a:ext uri="{FF2B5EF4-FFF2-40B4-BE49-F238E27FC236}">
              <a16:creationId xmlns:a16="http://schemas.microsoft.com/office/drawing/2014/main" id="{58B5EBA7-620B-4B54-90BC-F93E713A53A4}"/>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9630" y="11428880"/>
          <a:ext cx="3003507" cy="558725"/>
        </a:xfrm>
        <a:prstGeom prst="rect">
          <a:avLst/>
        </a:prstGeom>
        <a:noFill/>
        <a:ln w="28575">
          <a:solidFill>
            <a:sysClr val="windowText" lastClr="000000"/>
          </a:solidFill>
          <a:miter lim="800000"/>
          <a:headEnd/>
          <a:tailEnd/>
        </a:ln>
        <a:effectLst/>
      </xdr:spPr>
    </xdr:pic>
    <xdr:clientData/>
  </xdr:twoCellAnchor>
  <xdr:twoCellAnchor editAs="oneCell">
    <xdr:from>
      <xdr:col>2</xdr:col>
      <xdr:colOff>171818</xdr:colOff>
      <xdr:row>1</xdr:row>
      <xdr:rowOff>54429</xdr:rowOff>
    </xdr:from>
    <xdr:to>
      <xdr:col>3</xdr:col>
      <xdr:colOff>7306</xdr:colOff>
      <xdr:row>3</xdr:row>
      <xdr:rowOff>151423</xdr:rowOff>
    </xdr:to>
    <xdr:pic>
      <xdr:nvPicPr>
        <xdr:cNvPr id="5" name="Picture 4">
          <a:extLst>
            <a:ext uri="{FF2B5EF4-FFF2-40B4-BE49-F238E27FC236}">
              <a16:creationId xmlns:a16="http://schemas.microsoft.com/office/drawing/2014/main" id="{EE4C8E68-C8AF-4520-9A38-8C62886E397B}"/>
            </a:ext>
          </a:extLst>
        </xdr:cNvPr>
        <xdr:cNvPicPr>
          <a:picLocks noChangeAspect="1"/>
        </xdr:cNvPicPr>
      </xdr:nvPicPr>
      <xdr:blipFill>
        <a:blip xmlns:r="http://schemas.openxmlformats.org/officeDocument/2006/relationships" r:embed="rId3"/>
        <a:stretch>
          <a:fillRect/>
        </a:stretch>
      </xdr:blipFill>
      <xdr:spPr>
        <a:xfrm>
          <a:off x="3138175" y="299358"/>
          <a:ext cx="1277845" cy="4779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573744</xdr:colOff>
      <xdr:row>53</xdr:row>
      <xdr:rowOff>17932</xdr:rowOff>
    </xdr:from>
    <xdr:to>
      <xdr:col>5</xdr:col>
      <xdr:colOff>359614</xdr:colOff>
      <xdr:row>55</xdr:row>
      <xdr:rowOff>152717</xdr:rowOff>
    </xdr:to>
    <xdr:pic>
      <xdr:nvPicPr>
        <xdr:cNvPr id="2" name="Picture 168">
          <a:extLst>
            <a:ext uri="{FF2B5EF4-FFF2-40B4-BE49-F238E27FC236}">
              <a16:creationId xmlns:a16="http://schemas.microsoft.com/office/drawing/2014/main" id="{677F05DA-462C-424D-9E51-9DBE09C5F64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83819" y="11428882"/>
          <a:ext cx="3148195" cy="525310"/>
        </a:xfrm>
        <a:prstGeom prst="rect">
          <a:avLst/>
        </a:prstGeom>
        <a:noFill/>
        <a:ln w="28575">
          <a:solidFill>
            <a:sysClr val="windowText" lastClr="000000"/>
          </a:solidFill>
          <a:miter lim="800000"/>
          <a:headEnd/>
          <a:tailEnd/>
        </a:ln>
        <a:effectLst/>
      </xdr:spPr>
    </xdr:pic>
    <xdr:clientData/>
  </xdr:twoCellAnchor>
  <xdr:twoCellAnchor editAs="oneCell">
    <xdr:from>
      <xdr:col>0</xdr:col>
      <xdr:colOff>349630</xdr:colOff>
      <xdr:row>53</xdr:row>
      <xdr:rowOff>17930</xdr:rowOff>
    </xdr:from>
    <xdr:to>
      <xdr:col>2</xdr:col>
      <xdr:colOff>390862</xdr:colOff>
      <xdr:row>55</xdr:row>
      <xdr:rowOff>186130</xdr:rowOff>
    </xdr:to>
    <xdr:pic>
      <xdr:nvPicPr>
        <xdr:cNvPr id="3" name="Picture 164">
          <a:extLst>
            <a:ext uri="{FF2B5EF4-FFF2-40B4-BE49-F238E27FC236}">
              <a16:creationId xmlns:a16="http://schemas.microsoft.com/office/drawing/2014/main" id="{93779A44-F8B6-4C33-BAFC-14EE4B894703}"/>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9630" y="11428880"/>
          <a:ext cx="3003507" cy="558725"/>
        </a:xfrm>
        <a:prstGeom prst="rect">
          <a:avLst/>
        </a:prstGeom>
        <a:noFill/>
        <a:ln w="28575">
          <a:solidFill>
            <a:sysClr val="windowText" lastClr="000000"/>
          </a:solidFill>
          <a:miter lim="800000"/>
          <a:headEnd/>
          <a:tailEnd/>
        </a:ln>
        <a:effectLst/>
      </xdr:spPr>
    </xdr:pic>
    <xdr:clientData/>
  </xdr:twoCellAnchor>
  <xdr:twoCellAnchor editAs="oneCell">
    <xdr:from>
      <xdr:col>2</xdr:col>
      <xdr:colOff>145677</xdr:colOff>
      <xdr:row>1</xdr:row>
      <xdr:rowOff>56029</xdr:rowOff>
    </xdr:from>
    <xdr:to>
      <xdr:col>3</xdr:col>
      <xdr:colOff>5013</xdr:colOff>
      <xdr:row>3</xdr:row>
      <xdr:rowOff>150906</xdr:rowOff>
    </xdr:to>
    <xdr:pic>
      <xdr:nvPicPr>
        <xdr:cNvPr id="5" name="Picture 4">
          <a:extLst>
            <a:ext uri="{FF2B5EF4-FFF2-40B4-BE49-F238E27FC236}">
              <a16:creationId xmlns:a16="http://schemas.microsoft.com/office/drawing/2014/main" id="{CB2FF2F9-E32F-4F25-B839-8E33F6BD0076}"/>
            </a:ext>
          </a:extLst>
        </xdr:cNvPr>
        <xdr:cNvPicPr>
          <a:picLocks noChangeAspect="1"/>
        </xdr:cNvPicPr>
      </xdr:nvPicPr>
      <xdr:blipFill>
        <a:blip xmlns:r="http://schemas.openxmlformats.org/officeDocument/2006/relationships" r:embed="rId3"/>
        <a:stretch>
          <a:fillRect/>
        </a:stretch>
      </xdr:blipFill>
      <xdr:spPr>
        <a:xfrm>
          <a:off x="3350559" y="280147"/>
          <a:ext cx="1352520" cy="4758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573744</xdr:colOff>
      <xdr:row>53</xdr:row>
      <xdr:rowOff>17932</xdr:rowOff>
    </xdr:from>
    <xdr:to>
      <xdr:col>5</xdr:col>
      <xdr:colOff>359614</xdr:colOff>
      <xdr:row>55</xdr:row>
      <xdr:rowOff>152717</xdr:rowOff>
    </xdr:to>
    <xdr:pic>
      <xdr:nvPicPr>
        <xdr:cNvPr id="4" name="Picture 16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83819" y="11428882"/>
          <a:ext cx="3148195" cy="525310"/>
        </a:xfrm>
        <a:prstGeom prst="rect">
          <a:avLst/>
        </a:prstGeom>
        <a:noFill/>
        <a:ln w="28575">
          <a:solidFill>
            <a:sysClr val="windowText" lastClr="000000"/>
          </a:solidFill>
          <a:miter lim="800000"/>
          <a:headEnd/>
          <a:tailEnd/>
        </a:ln>
        <a:effectLst/>
      </xdr:spPr>
    </xdr:pic>
    <xdr:clientData/>
  </xdr:twoCellAnchor>
  <xdr:twoCellAnchor editAs="oneCell">
    <xdr:from>
      <xdr:col>0</xdr:col>
      <xdr:colOff>349630</xdr:colOff>
      <xdr:row>53</xdr:row>
      <xdr:rowOff>17930</xdr:rowOff>
    </xdr:from>
    <xdr:to>
      <xdr:col>2</xdr:col>
      <xdr:colOff>390862</xdr:colOff>
      <xdr:row>55</xdr:row>
      <xdr:rowOff>186130</xdr:rowOff>
    </xdr:to>
    <xdr:pic>
      <xdr:nvPicPr>
        <xdr:cNvPr id="5" name="Picture 16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9630" y="11428880"/>
          <a:ext cx="3003507" cy="558725"/>
        </a:xfrm>
        <a:prstGeom prst="rect">
          <a:avLst/>
        </a:prstGeom>
        <a:noFill/>
        <a:ln w="28575">
          <a:solidFill>
            <a:sysClr val="windowText" lastClr="000000"/>
          </a:solidFill>
          <a:miter lim="800000"/>
          <a:headEnd/>
          <a:tailEnd/>
        </a:ln>
        <a:effectLst/>
      </xdr:spPr>
    </xdr:pic>
    <xdr:clientData/>
  </xdr:twoCellAnchor>
  <xdr:twoCellAnchor editAs="oneCell">
    <xdr:from>
      <xdr:col>2</xdr:col>
      <xdr:colOff>160058</xdr:colOff>
      <xdr:row>1</xdr:row>
      <xdr:rowOff>46939</xdr:rowOff>
    </xdr:from>
    <xdr:to>
      <xdr:col>2</xdr:col>
      <xdr:colOff>1510461</xdr:colOff>
      <xdr:row>3</xdr:row>
      <xdr:rowOff>141816</xdr:rowOff>
    </xdr:to>
    <xdr:pic>
      <xdr:nvPicPr>
        <xdr:cNvPr id="7" name="Picture 6">
          <a:extLst>
            <a:ext uri="{FF2B5EF4-FFF2-40B4-BE49-F238E27FC236}">
              <a16:creationId xmlns:a16="http://schemas.microsoft.com/office/drawing/2014/main" id="{245BD663-F283-4D0A-A68B-95C1FDB08404}"/>
            </a:ext>
          </a:extLst>
        </xdr:cNvPr>
        <xdr:cNvPicPr>
          <a:picLocks noChangeAspect="1"/>
        </xdr:cNvPicPr>
      </xdr:nvPicPr>
      <xdr:blipFill>
        <a:blip xmlns:r="http://schemas.openxmlformats.org/officeDocument/2006/relationships" r:embed="rId3"/>
        <a:stretch>
          <a:fillRect/>
        </a:stretch>
      </xdr:blipFill>
      <xdr:spPr>
        <a:xfrm>
          <a:off x="3364940" y="271057"/>
          <a:ext cx="1350403" cy="4758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155635</xdr:colOff>
      <xdr:row>2</xdr:row>
      <xdr:rowOff>58843</xdr:rowOff>
    </xdr:from>
    <xdr:to>
      <xdr:col>2</xdr:col>
      <xdr:colOff>6282326</xdr:colOff>
      <xdr:row>30</xdr:row>
      <xdr:rowOff>123998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srcRect l="39212" t="25486" r="26034" b="24508"/>
        <a:stretch/>
      </xdr:blipFill>
      <xdr:spPr>
        <a:xfrm>
          <a:off x="6061135" y="439843"/>
          <a:ext cx="6402916" cy="5018155"/>
        </a:xfrm>
        <a:prstGeom prst="rect">
          <a:avLst/>
        </a:prstGeom>
      </xdr:spPr>
    </xdr:pic>
    <xdr:clientData/>
  </xdr:twoCellAnchor>
  <xdr:twoCellAnchor editAs="oneCell">
    <xdr:from>
      <xdr:col>1</xdr:col>
      <xdr:colOff>138279</xdr:colOff>
      <xdr:row>2</xdr:row>
      <xdr:rowOff>38100</xdr:rowOff>
    </xdr:from>
    <xdr:to>
      <xdr:col>2</xdr:col>
      <xdr:colOff>4082</xdr:colOff>
      <xdr:row>30</xdr:row>
      <xdr:rowOff>125094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cstate="print"/>
        <a:srcRect l="39505" t="26225" r="33366" b="23176"/>
        <a:stretch/>
      </xdr:blipFill>
      <xdr:spPr>
        <a:xfrm>
          <a:off x="791422" y="419100"/>
          <a:ext cx="4961678" cy="50399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abSelected="1" workbookViewId="0">
      <selection activeCell="B21" sqref="B21"/>
    </sheetView>
  </sheetViews>
  <sheetFormatPr defaultRowHeight="15" x14ac:dyDescent="0.25"/>
  <cols>
    <col min="1" max="1" width="4" customWidth="1"/>
    <col min="2" max="2" width="121.28515625" customWidth="1"/>
  </cols>
  <sheetData>
    <row r="1" spans="1:6" x14ac:dyDescent="0.25">
      <c r="A1" s="104"/>
      <c r="B1" s="104"/>
      <c r="C1" s="104"/>
      <c r="D1" s="104"/>
      <c r="E1" s="104"/>
      <c r="F1" s="104"/>
    </row>
    <row r="2" spans="1:6" ht="15.75" thickBot="1" x14ac:dyDescent="0.3">
      <c r="A2" s="104"/>
      <c r="B2" s="105" t="s">
        <v>116</v>
      </c>
      <c r="C2" s="104"/>
      <c r="D2" s="104"/>
      <c r="E2" s="104"/>
      <c r="F2" s="104"/>
    </row>
    <row r="3" spans="1:6" ht="45.75" thickBot="1" x14ac:dyDescent="0.3">
      <c r="A3" s="104"/>
      <c r="B3" s="106" t="s">
        <v>56</v>
      </c>
      <c r="C3" s="104"/>
      <c r="D3" s="104"/>
      <c r="E3" s="104"/>
      <c r="F3" s="104"/>
    </row>
    <row r="4" spans="1:6" x14ac:dyDescent="0.25">
      <c r="A4" s="104"/>
      <c r="B4" s="104"/>
      <c r="C4" s="104"/>
      <c r="D4" s="104"/>
      <c r="E4" s="104"/>
      <c r="F4" s="104"/>
    </row>
    <row r="5" spans="1:6" ht="15.75" thickBot="1" x14ac:dyDescent="0.3">
      <c r="A5" s="104"/>
      <c r="B5" s="105" t="s">
        <v>55</v>
      </c>
      <c r="C5" s="104"/>
      <c r="D5" s="104"/>
      <c r="E5" s="104"/>
      <c r="F5" s="104"/>
    </row>
    <row r="6" spans="1:6" ht="30.75" thickBot="1" x14ac:dyDescent="0.3">
      <c r="A6" s="104"/>
      <c r="B6" s="106" t="s">
        <v>115</v>
      </c>
      <c r="C6" s="104"/>
      <c r="D6" s="104"/>
      <c r="E6" s="104"/>
      <c r="F6" s="104"/>
    </row>
    <row r="7" spans="1:6" x14ac:dyDescent="0.25">
      <c r="A7" s="104"/>
      <c r="B7" s="104"/>
      <c r="C7" s="104"/>
      <c r="D7" s="104"/>
      <c r="E7" s="104"/>
      <c r="F7" s="104"/>
    </row>
    <row r="8" spans="1:6" x14ac:dyDescent="0.25">
      <c r="A8" s="104"/>
      <c r="B8" s="104"/>
      <c r="C8" s="104"/>
      <c r="D8" s="104"/>
      <c r="E8" s="104"/>
      <c r="F8" s="104"/>
    </row>
    <row r="9" spans="1:6" x14ac:dyDescent="0.25">
      <c r="A9" s="104"/>
      <c r="B9" s="104"/>
      <c r="C9" s="104"/>
      <c r="D9" s="104"/>
      <c r="E9" s="104"/>
      <c r="F9" s="104"/>
    </row>
    <row r="10" spans="1:6" x14ac:dyDescent="0.25">
      <c r="A10" s="104"/>
      <c r="B10" s="104"/>
      <c r="C10" s="104"/>
      <c r="D10" s="104"/>
      <c r="E10" s="104"/>
      <c r="F10" s="104"/>
    </row>
    <row r="11" spans="1:6" x14ac:dyDescent="0.25">
      <c r="A11" s="104"/>
      <c r="C11" s="104"/>
      <c r="D11" s="104"/>
      <c r="E11" s="104"/>
      <c r="F11" s="104"/>
    </row>
    <row r="12" spans="1:6" x14ac:dyDescent="0.25">
      <c r="A12" s="104"/>
      <c r="B12" s="104"/>
      <c r="C12" s="104"/>
      <c r="D12" s="104"/>
      <c r="E12" s="104"/>
      <c r="F12" s="104"/>
    </row>
    <row r="13" spans="1:6" x14ac:dyDescent="0.25">
      <c r="A13" s="104"/>
      <c r="B13" s="104"/>
      <c r="C13" s="104"/>
      <c r="D13" s="104"/>
      <c r="E13" s="104"/>
      <c r="F13" s="104"/>
    </row>
    <row r="14" spans="1:6" x14ac:dyDescent="0.25">
      <c r="A14" s="104"/>
      <c r="B14" s="104" t="s">
        <v>117</v>
      </c>
      <c r="C14" s="104"/>
      <c r="D14" s="104"/>
      <c r="E14" s="104"/>
      <c r="F14" s="104"/>
    </row>
    <row r="15" spans="1:6" x14ac:dyDescent="0.25">
      <c r="A15" s="104"/>
      <c r="B15" s="104"/>
      <c r="C15" s="104"/>
      <c r="D15" s="104"/>
      <c r="E15" s="104"/>
      <c r="F15" s="104"/>
    </row>
    <row r="16" spans="1:6" x14ac:dyDescent="0.25">
      <c r="A16" s="104"/>
      <c r="B16" s="104"/>
      <c r="C16" s="104"/>
      <c r="D16" s="104"/>
      <c r="E16" s="104"/>
      <c r="F16" s="104"/>
    </row>
    <row r="17" spans="1:6" x14ac:dyDescent="0.25">
      <c r="A17" s="104"/>
      <c r="B17" s="104"/>
      <c r="C17" s="104"/>
      <c r="D17" s="104"/>
      <c r="E17" s="104"/>
      <c r="F17" s="104"/>
    </row>
    <row r="18" spans="1:6" x14ac:dyDescent="0.25">
      <c r="A18" s="104"/>
      <c r="B18" s="104"/>
      <c r="C18" s="104"/>
      <c r="D18" s="104"/>
      <c r="E18" s="104"/>
      <c r="F18" s="104"/>
    </row>
    <row r="19" spans="1:6" x14ac:dyDescent="0.25">
      <c r="A19" s="104"/>
      <c r="B19" s="104"/>
      <c r="C19" s="104"/>
      <c r="D19" s="104"/>
      <c r="E19" s="104"/>
      <c r="F19" s="104"/>
    </row>
    <row r="20" spans="1:6" x14ac:dyDescent="0.25">
      <c r="A20" s="104"/>
      <c r="B20" s="104"/>
      <c r="C20" s="104"/>
      <c r="D20" s="104"/>
      <c r="E20" s="104"/>
      <c r="F20" s="104"/>
    </row>
    <row r="21" spans="1:6" x14ac:dyDescent="0.25">
      <c r="A21" s="104"/>
      <c r="B21" s="104"/>
      <c r="C21" s="104"/>
      <c r="D21" s="104"/>
      <c r="E21" s="104"/>
      <c r="F21" s="104"/>
    </row>
    <row r="22" spans="1:6" x14ac:dyDescent="0.25">
      <c r="A22" s="104"/>
      <c r="B22" s="104"/>
      <c r="C22" s="104"/>
      <c r="D22" s="104"/>
      <c r="E22" s="104"/>
      <c r="F22" s="104"/>
    </row>
    <row r="23" spans="1:6" x14ac:dyDescent="0.25">
      <c r="A23" s="104"/>
      <c r="B23" s="104"/>
      <c r="C23" s="104"/>
      <c r="D23" s="104"/>
      <c r="E23" s="104"/>
      <c r="F23" s="104"/>
    </row>
    <row r="24" spans="1:6" x14ac:dyDescent="0.25">
      <c r="A24" s="104"/>
      <c r="B24" s="104"/>
      <c r="C24" s="104"/>
      <c r="D24" s="104"/>
      <c r="E24" s="104"/>
      <c r="F24" s="104"/>
    </row>
    <row r="25" spans="1:6" x14ac:dyDescent="0.25">
      <c r="A25" s="104"/>
      <c r="B25" s="104"/>
      <c r="C25" s="104"/>
      <c r="D25" s="104"/>
      <c r="E25" s="104"/>
      <c r="F25" s="104"/>
    </row>
    <row r="26" spans="1:6" x14ac:dyDescent="0.25">
      <c r="A26" s="104"/>
      <c r="B26" s="104"/>
      <c r="C26" s="104"/>
      <c r="D26" s="104"/>
      <c r="E26" s="104"/>
      <c r="F26" s="104"/>
    </row>
    <row r="27" spans="1:6" x14ac:dyDescent="0.25">
      <c r="A27" s="104"/>
      <c r="B27" s="104"/>
      <c r="C27" s="104"/>
      <c r="D27" s="104"/>
      <c r="E27" s="104"/>
      <c r="F27" s="104"/>
    </row>
    <row r="28" spans="1:6" x14ac:dyDescent="0.25">
      <c r="A28" s="104"/>
      <c r="B28" s="104"/>
      <c r="C28" s="104"/>
      <c r="D28" s="104"/>
      <c r="E28" s="104"/>
      <c r="F28" s="104"/>
    </row>
    <row r="29" spans="1:6" x14ac:dyDescent="0.25">
      <c r="A29" s="104"/>
      <c r="B29" s="104"/>
      <c r="C29" s="104"/>
      <c r="D29" s="104"/>
      <c r="E29" s="104"/>
      <c r="F29" s="104"/>
    </row>
    <row r="30" spans="1:6" x14ac:dyDescent="0.25">
      <c r="A30" s="104"/>
      <c r="B30" s="104"/>
      <c r="C30" s="104"/>
      <c r="D30" s="104"/>
      <c r="E30" s="104"/>
      <c r="F30" s="104"/>
    </row>
    <row r="31" spans="1:6" x14ac:dyDescent="0.25">
      <c r="A31" s="104"/>
      <c r="B31" s="104"/>
      <c r="C31" s="104"/>
      <c r="D31" s="104"/>
      <c r="E31" s="104"/>
      <c r="F31" s="104"/>
    </row>
    <row r="32" spans="1:6" x14ac:dyDescent="0.25">
      <c r="A32" s="104"/>
      <c r="B32" s="104"/>
      <c r="C32" s="104"/>
      <c r="D32" s="104"/>
      <c r="E32" s="104"/>
      <c r="F32" s="104"/>
    </row>
    <row r="33" spans="1:6" x14ac:dyDescent="0.25">
      <c r="A33" s="104"/>
      <c r="B33" s="104"/>
      <c r="C33" s="104"/>
      <c r="D33" s="104"/>
      <c r="E33" s="104"/>
      <c r="F33" s="104"/>
    </row>
    <row r="34" spans="1:6" x14ac:dyDescent="0.25">
      <c r="A34" s="104"/>
      <c r="B34" s="104"/>
      <c r="C34" s="104"/>
      <c r="D34" s="104"/>
      <c r="E34" s="104"/>
      <c r="F34" s="104"/>
    </row>
    <row r="35" spans="1:6" x14ac:dyDescent="0.25">
      <c r="A35" s="104"/>
      <c r="B35" s="104"/>
      <c r="C35" s="104"/>
      <c r="D35" s="104"/>
      <c r="E35" s="104"/>
      <c r="F35" s="104"/>
    </row>
  </sheetData>
  <sheetProtection algorithmName="SHA-512" hashValue="rN0k42nZVXHPFSiItsDsri7s4KSr6qXcC7Vr4n3TYZ88FgROegqx6NVvrOv9jns099ZR7gMqK+O80Um5uoGKvw==" saltValue="T7xkGI8PgQzWlhBRGWvRIg=="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ABA4-0125-491F-AFC9-4D962309F8C4}">
  <dimension ref="A1:DX109"/>
  <sheetViews>
    <sheetView showGridLines="0" zoomScale="85" zoomScaleNormal="85" zoomScaleSheetLayoutView="50" workbookViewId="0">
      <selection activeCell="E29" sqref="E29"/>
    </sheetView>
  </sheetViews>
  <sheetFormatPr defaultRowHeight="15" x14ac:dyDescent="0.25"/>
  <cols>
    <col min="1" max="1" width="23.85546875" style="1" customWidth="1"/>
    <col min="2" max="2" width="20.5703125" customWidth="1"/>
    <col min="3" max="3" width="21.7109375" customWidth="1"/>
    <col min="4" max="4" width="24.7109375" customWidth="1"/>
    <col min="5" max="5" width="25.7109375" bestFit="1" customWidth="1"/>
    <col min="6" max="6" width="18.140625" bestFit="1" customWidth="1"/>
    <col min="7" max="7" width="10.140625" bestFit="1" customWidth="1"/>
    <col min="8" max="8" width="69.7109375" customWidth="1"/>
    <col min="9" max="12" width="25.7109375" style="50" customWidth="1"/>
    <col min="13" max="14" width="45.7109375" customWidth="1"/>
  </cols>
  <sheetData>
    <row r="1" spans="1:128" ht="19.5" thickBot="1" x14ac:dyDescent="0.3">
      <c r="A1" s="113" t="s">
        <v>39</v>
      </c>
      <c r="B1" s="114"/>
      <c r="C1" s="114"/>
      <c r="D1" s="114"/>
      <c r="E1" s="114"/>
      <c r="F1" s="114"/>
      <c r="G1" s="115"/>
      <c r="H1" s="23" t="s">
        <v>21</v>
      </c>
      <c r="I1" s="23" t="s">
        <v>22</v>
      </c>
      <c r="J1" s="23" t="s">
        <v>22</v>
      </c>
      <c r="K1" s="23" t="s">
        <v>13</v>
      </c>
      <c r="L1" s="23" t="s">
        <v>78</v>
      </c>
      <c r="M1" s="23" t="s">
        <v>60</v>
      </c>
      <c r="N1" s="23" t="s">
        <v>61</v>
      </c>
    </row>
    <row r="2" spans="1:128" ht="15.4" customHeight="1" thickBot="1" x14ac:dyDescent="0.3">
      <c r="D2" s="27" t="s">
        <v>35</v>
      </c>
      <c r="E2" s="86"/>
      <c r="H2" s="21" t="s">
        <v>47</v>
      </c>
      <c r="I2" s="46" t="str">
        <f>A8&amp; " &amp; " &amp;A9</f>
        <v>Upanel &amp; L2D</v>
      </c>
      <c r="J2" s="46" t="str">
        <f>A10&amp; " &amp; " &amp;A11</f>
        <v>Ucog &amp; L2D</v>
      </c>
      <c r="K2" s="46" t="str">
        <f>I2</f>
        <v>Upanel &amp; L2D</v>
      </c>
      <c r="L2" s="46" t="str">
        <f>J2</f>
        <v>Ucog &amp; L2D</v>
      </c>
      <c r="M2" s="11"/>
      <c r="N2" s="11"/>
    </row>
    <row r="3" spans="1:128" ht="15.4" customHeight="1" x14ac:dyDescent="0.25">
      <c r="A3" s="116" t="s">
        <v>113</v>
      </c>
      <c r="B3" s="116"/>
      <c r="D3" s="28" t="s">
        <v>36</v>
      </c>
      <c r="E3" s="87"/>
      <c r="H3" s="11" t="s">
        <v>27</v>
      </c>
      <c r="I3" s="92"/>
      <c r="J3" s="92"/>
      <c r="K3" s="93"/>
      <c r="L3" s="93"/>
      <c r="M3" s="94"/>
      <c r="N3" s="94"/>
    </row>
    <row r="4" spans="1:128" s="17" customFormat="1" ht="15.4" customHeight="1" thickBot="1" x14ac:dyDescent="0.3">
      <c r="A4"/>
      <c r="B4"/>
      <c r="C4"/>
      <c r="D4" s="29" t="s">
        <v>37</v>
      </c>
      <c r="E4" s="88"/>
      <c r="F4"/>
      <c r="G4"/>
      <c r="H4" s="55" t="s">
        <v>26</v>
      </c>
      <c r="I4" s="92"/>
      <c r="J4" s="92"/>
      <c r="K4" s="93"/>
      <c r="L4" s="93"/>
      <c r="M4" s="94"/>
      <c r="N4" s="9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row>
    <row r="5" spans="1:128" ht="15.75" thickBot="1" x14ac:dyDescent="0.3">
      <c r="A5" s="26" t="s">
        <v>6</v>
      </c>
      <c r="B5" s="33" t="s">
        <v>7</v>
      </c>
      <c r="C5" s="34" t="s">
        <v>8</v>
      </c>
      <c r="D5" s="35" t="s">
        <v>17</v>
      </c>
      <c r="E5" s="36" t="s">
        <v>9</v>
      </c>
      <c r="H5" s="73" t="s">
        <v>112</v>
      </c>
      <c r="I5" s="92"/>
      <c r="J5" s="92"/>
      <c r="K5" s="93"/>
      <c r="L5" s="93"/>
      <c r="M5" s="94"/>
      <c r="N5" s="94"/>
    </row>
    <row r="6" spans="1:128" ht="15.75" thickBot="1" x14ac:dyDescent="0.3">
      <c r="A6" s="32" t="s">
        <v>18</v>
      </c>
      <c r="B6" s="117"/>
      <c r="C6" s="118"/>
      <c r="H6" s="12" t="s">
        <v>83</v>
      </c>
      <c r="I6" s="92"/>
      <c r="J6" s="92"/>
      <c r="K6" s="93"/>
      <c r="L6" s="93"/>
      <c r="M6" s="94"/>
      <c r="N6" s="94"/>
    </row>
    <row r="7" spans="1:128" ht="15.75" thickBot="1" x14ac:dyDescent="0.3">
      <c r="A7" s="103" t="s">
        <v>40</v>
      </c>
      <c r="B7" s="23" t="s">
        <v>16</v>
      </c>
      <c r="C7" s="23" t="s">
        <v>42</v>
      </c>
      <c r="D7" s="23" t="s">
        <v>34</v>
      </c>
      <c r="E7" s="23" t="s">
        <v>41</v>
      </c>
      <c r="F7" s="23" t="s">
        <v>43</v>
      </c>
      <c r="G7" s="23" t="s">
        <v>15</v>
      </c>
      <c r="H7" s="54" t="s">
        <v>111</v>
      </c>
      <c r="I7" s="92"/>
      <c r="J7" s="92"/>
      <c r="K7" s="93"/>
      <c r="L7" s="93"/>
      <c r="M7" s="94"/>
      <c r="N7" s="94"/>
    </row>
    <row r="8" spans="1:128" ht="15.75" thickBot="1" x14ac:dyDescent="0.3">
      <c r="A8" s="13" t="s">
        <v>62</v>
      </c>
      <c r="B8" s="109"/>
      <c r="C8" s="80"/>
      <c r="D8" s="81"/>
      <c r="E8" s="82"/>
      <c r="F8" s="30"/>
      <c r="G8" s="111"/>
      <c r="H8" s="12" t="s">
        <v>23</v>
      </c>
      <c r="I8" s="92"/>
      <c r="J8" s="92"/>
      <c r="K8" s="93"/>
      <c r="L8" s="93"/>
      <c r="M8" s="94"/>
      <c r="N8" s="94"/>
    </row>
    <row r="9" spans="1:128" ht="15.75" thickBot="1" x14ac:dyDescent="0.3">
      <c r="A9" s="7" t="s">
        <v>0</v>
      </c>
      <c r="B9" s="110"/>
      <c r="C9" s="83"/>
      <c r="D9" s="84"/>
      <c r="E9" s="85"/>
      <c r="F9" s="38" t="str">
        <f>IF(ISBLANK(E9),"",D9*E9/1000)</f>
        <v/>
      </c>
      <c r="G9" s="112"/>
      <c r="H9" s="44" t="s">
        <v>84</v>
      </c>
      <c r="I9" s="92"/>
      <c r="J9" s="92"/>
      <c r="K9" s="93"/>
      <c r="L9" s="93"/>
      <c r="M9" s="94"/>
      <c r="N9" s="94"/>
    </row>
    <row r="10" spans="1:128" ht="15.75" thickBot="1" x14ac:dyDescent="0.3">
      <c r="A10" s="13" t="s">
        <v>63</v>
      </c>
      <c r="B10" s="109"/>
      <c r="C10" s="80"/>
      <c r="D10" s="81"/>
      <c r="E10" s="82"/>
      <c r="F10" s="30"/>
      <c r="G10" s="111"/>
      <c r="H10" s="12" t="s">
        <v>24</v>
      </c>
      <c r="I10" s="92"/>
      <c r="J10" s="92"/>
      <c r="K10" s="93"/>
      <c r="L10" s="93"/>
      <c r="M10" s="94"/>
      <c r="N10" s="94"/>
    </row>
    <row r="11" spans="1:128" ht="15.75" thickBot="1" x14ac:dyDescent="0.3">
      <c r="A11" s="7" t="s">
        <v>0</v>
      </c>
      <c r="B11" s="110"/>
      <c r="C11" s="83"/>
      <c r="D11" s="84"/>
      <c r="E11" s="85"/>
      <c r="F11" s="38" t="str">
        <f>IF(ISBLANK(E11),"",D11*E11/1000)</f>
        <v/>
      </c>
      <c r="G11" s="112"/>
      <c r="H11" s="12" t="s">
        <v>25</v>
      </c>
      <c r="I11" s="92"/>
      <c r="J11" s="92"/>
      <c r="K11" s="93"/>
      <c r="L11" s="93"/>
      <c r="M11" s="94"/>
      <c r="N11" s="94"/>
    </row>
    <row r="12" spans="1:128" ht="15.75" thickBot="1" x14ac:dyDescent="0.3">
      <c r="H12" s="12" t="s">
        <v>81</v>
      </c>
      <c r="I12" s="92"/>
      <c r="J12" s="92"/>
      <c r="K12" s="93"/>
      <c r="L12" s="93"/>
      <c r="M12" s="94"/>
      <c r="N12" s="94"/>
    </row>
    <row r="13" spans="1:128" ht="15.75" thickBot="1" x14ac:dyDescent="0.3">
      <c r="A13" s="23" t="s">
        <v>64</v>
      </c>
      <c r="B13" s="57"/>
      <c r="C13" s="58"/>
      <c r="H13" s="22" t="s">
        <v>54</v>
      </c>
      <c r="I13" s="95"/>
      <c r="J13" s="95"/>
      <c r="K13" s="95"/>
      <c r="L13" s="95"/>
      <c r="M13" s="95"/>
      <c r="N13" s="95"/>
    </row>
    <row r="14" spans="1:128" ht="15.75" thickBot="1" x14ac:dyDescent="0.3">
      <c r="A14" s="125" t="s">
        <v>85</v>
      </c>
      <c r="B14" s="126"/>
      <c r="D14" s="127" t="s">
        <v>86</v>
      </c>
      <c r="E14" s="128"/>
      <c r="G14" s="10"/>
      <c r="H14" s="54" t="s">
        <v>53</v>
      </c>
      <c r="I14" s="92"/>
      <c r="J14" s="92"/>
      <c r="K14" s="93"/>
      <c r="L14" s="93"/>
      <c r="M14" s="94"/>
      <c r="N14" s="94"/>
    </row>
    <row r="15" spans="1:128" x14ac:dyDescent="0.25">
      <c r="A15" s="43" t="s">
        <v>87</v>
      </c>
      <c r="B15" s="102"/>
      <c r="C15" s="62" t="s">
        <v>44</v>
      </c>
      <c r="D15" s="18" t="s">
        <v>88</v>
      </c>
      <c r="E15" s="98"/>
      <c r="F15" s="4" t="s">
        <v>44</v>
      </c>
      <c r="G15" s="10"/>
      <c r="H15" s="12" t="s">
        <v>31</v>
      </c>
      <c r="I15" s="92"/>
      <c r="J15" s="92"/>
      <c r="K15" s="93"/>
      <c r="L15" s="93"/>
      <c r="M15" s="94"/>
      <c r="N15" s="94"/>
    </row>
    <row r="16" spans="1:128" x14ac:dyDescent="0.25">
      <c r="A16" s="43" t="s">
        <v>90</v>
      </c>
      <c r="B16" s="102"/>
      <c r="C16" s="63" t="s">
        <v>44</v>
      </c>
      <c r="D16" s="43" t="s">
        <v>91</v>
      </c>
      <c r="E16" s="99"/>
      <c r="F16" s="39" t="s">
        <v>44</v>
      </c>
      <c r="G16" s="10"/>
      <c r="H16" s="12" t="s">
        <v>32</v>
      </c>
      <c r="I16" s="92"/>
      <c r="J16" s="92"/>
      <c r="K16" s="93"/>
      <c r="L16" s="93"/>
      <c r="M16" s="94"/>
      <c r="N16" s="94"/>
    </row>
    <row r="17" spans="1:14" x14ac:dyDescent="0.25">
      <c r="A17" s="43" t="s">
        <v>92</v>
      </c>
      <c r="B17" s="102"/>
      <c r="C17" s="64" t="s">
        <v>44</v>
      </c>
      <c r="D17" s="5" t="s">
        <v>52</v>
      </c>
      <c r="E17" s="100"/>
      <c r="F17" s="6" t="s">
        <v>1</v>
      </c>
      <c r="H17" s="12" t="s">
        <v>82</v>
      </c>
      <c r="I17" s="92"/>
      <c r="J17" s="92"/>
      <c r="K17" s="93"/>
      <c r="L17" s="93"/>
      <c r="M17" s="94"/>
      <c r="N17" s="94"/>
    </row>
    <row r="18" spans="1:14" x14ac:dyDescent="0.25">
      <c r="A18" s="65" t="s">
        <v>12</v>
      </c>
      <c r="B18" s="100"/>
      <c r="C18" s="66" t="s">
        <v>114</v>
      </c>
      <c r="D18" s="43" t="s">
        <v>93</v>
      </c>
      <c r="E18" s="99"/>
      <c r="F18" s="67" t="s">
        <v>94</v>
      </c>
      <c r="H18" s="12" t="s">
        <v>33</v>
      </c>
      <c r="I18" s="92"/>
      <c r="J18" s="92"/>
      <c r="K18" s="93"/>
      <c r="L18" s="93"/>
      <c r="M18" s="94"/>
      <c r="N18" s="94"/>
    </row>
    <row r="19" spans="1:14" ht="15.75" thickBot="1" x14ac:dyDescent="0.3">
      <c r="A19" s="65" t="s">
        <v>95</v>
      </c>
      <c r="B19" s="100"/>
      <c r="C19" s="68" t="s">
        <v>114</v>
      </c>
      <c r="D19" s="5" t="s">
        <v>96</v>
      </c>
      <c r="E19" s="100"/>
      <c r="F19" s="6" t="s">
        <v>46</v>
      </c>
      <c r="H19" s="12" t="s">
        <v>30</v>
      </c>
      <c r="I19" s="92"/>
      <c r="J19" s="92"/>
      <c r="K19" s="93"/>
      <c r="L19" s="93"/>
      <c r="M19" s="94"/>
      <c r="N19" s="94"/>
    </row>
    <row r="20" spans="1:14" ht="15" customHeight="1" thickBot="1" x14ac:dyDescent="0.3">
      <c r="A20" s="37" t="s">
        <v>80</v>
      </c>
      <c r="B20" s="40" t="e">
        <f>(E15+E16)/1000/(1/E17-B15/1000-B16/1000-B17/1000-B18-B19)</f>
        <v>#DIV/0!</v>
      </c>
      <c r="C20" s="69" t="s">
        <v>46</v>
      </c>
      <c r="D20" s="47" t="s">
        <v>97</v>
      </c>
      <c r="E20" s="101"/>
      <c r="F20" s="49" t="s">
        <v>46</v>
      </c>
      <c r="H20" s="22" t="s">
        <v>59</v>
      </c>
      <c r="I20" s="95"/>
      <c r="J20" s="95"/>
      <c r="K20" s="95"/>
      <c r="L20" s="95"/>
      <c r="M20" s="95"/>
      <c r="N20" s="95"/>
    </row>
    <row r="21" spans="1:14" ht="15.75" thickBot="1" x14ac:dyDescent="0.3">
      <c r="F21" s="10"/>
      <c r="H21" s="12" t="s">
        <v>28</v>
      </c>
      <c r="I21" s="92"/>
      <c r="J21" s="92"/>
      <c r="K21" s="93"/>
      <c r="L21" s="93"/>
      <c r="M21" s="94"/>
      <c r="N21" s="94"/>
    </row>
    <row r="22" spans="1:14" ht="42.75" thickBot="1" x14ac:dyDescent="0.3">
      <c r="A22" s="56" t="s">
        <v>79</v>
      </c>
      <c r="B22" s="31" t="s">
        <v>38</v>
      </c>
      <c r="C22" s="19" t="s">
        <v>14</v>
      </c>
      <c r="D22" s="20" t="s">
        <v>2</v>
      </c>
      <c r="E22" s="52" t="s">
        <v>98</v>
      </c>
      <c r="F22" s="51" t="s">
        <v>99</v>
      </c>
      <c r="H22" s="12" t="s">
        <v>29</v>
      </c>
      <c r="I22" s="92"/>
      <c r="J22" s="92"/>
      <c r="K22" s="93"/>
      <c r="L22" s="93"/>
      <c r="M22" s="94"/>
      <c r="N22" s="94"/>
    </row>
    <row r="23" spans="1:14" ht="21.75" thickBot="1" x14ac:dyDescent="0.3">
      <c r="A23" s="13" t="str">
        <f>A9</f>
        <v>L2D</v>
      </c>
      <c r="B23" s="3"/>
      <c r="C23" s="3"/>
      <c r="D23" s="15" t="str">
        <f>F9</f>
        <v/>
      </c>
      <c r="E23" s="52" t="s">
        <v>101</v>
      </c>
      <c r="F23" s="51" t="s">
        <v>77</v>
      </c>
      <c r="H23" s="12" t="s">
        <v>19</v>
      </c>
      <c r="I23" s="92"/>
      <c r="J23" s="92"/>
      <c r="K23" s="93"/>
      <c r="L23" s="93"/>
      <c r="M23" s="94"/>
      <c r="N23" s="94"/>
    </row>
    <row r="24" spans="1:14" ht="19.5" thickBot="1" x14ac:dyDescent="0.3">
      <c r="A24" s="8" t="str">
        <f>A8</f>
        <v>Upanel</v>
      </c>
      <c r="B24" s="89"/>
      <c r="C24" s="2">
        <f>D8</f>
        <v>0</v>
      </c>
      <c r="D24" s="16">
        <f>C24*B24/1000</f>
        <v>0</v>
      </c>
      <c r="E24" s="76" t="e">
        <f>(D23-D24)/(B25/1000)</f>
        <v>#VALUE!</v>
      </c>
      <c r="F24" s="77" t="e">
        <f>E24*0.17615</f>
        <v>#VALUE!</v>
      </c>
      <c r="G24" s="10"/>
      <c r="H24" s="12" t="s">
        <v>100</v>
      </c>
      <c r="I24" s="92"/>
      <c r="J24" s="92"/>
      <c r="K24" s="93"/>
      <c r="L24" s="93"/>
      <c r="M24" s="94"/>
      <c r="N24" s="94"/>
    </row>
    <row r="25" spans="1:14" ht="15.75" thickBot="1" x14ac:dyDescent="0.3">
      <c r="A25" s="7" t="s">
        <v>66</v>
      </c>
      <c r="B25" s="88"/>
      <c r="C25" s="42"/>
      <c r="D25" s="45"/>
      <c r="H25" s="25" t="s">
        <v>20</v>
      </c>
      <c r="I25" s="96"/>
      <c r="J25" s="96"/>
      <c r="K25" s="96"/>
      <c r="L25" s="96"/>
      <c r="M25" s="97"/>
      <c r="N25" s="97"/>
    </row>
    <row r="26" spans="1:14" ht="15.75" thickBot="1" x14ac:dyDescent="0.3"/>
    <row r="27" spans="1:14" ht="42.75" thickBot="1" x14ac:dyDescent="0.3">
      <c r="A27" s="56" t="s">
        <v>67</v>
      </c>
      <c r="B27" s="31" t="s">
        <v>38</v>
      </c>
      <c r="C27" s="19" t="s">
        <v>14</v>
      </c>
      <c r="D27" s="20" t="s">
        <v>2</v>
      </c>
      <c r="E27" s="52" t="s">
        <v>58</v>
      </c>
      <c r="F27" s="51" t="s">
        <v>57</v>
      </c>
      <c r="J27" s="53"/>
      <c r="K27" s="53"/>
      <c r="L27" s="53"/>
    </row>
    <row r="28" spans="1:14" ht="19.5" thickBot="1" x14ac:dyDescent="0.3">
      <c r="A28" s="13" t="str">
        <f>A11</f>
        <v>L2D</v>
      </c>
      <c r="B28" s="3"/>
      <c r="C28" s="3"/>
      <c r="D28" s="15" t="str">
        <f>F11</f>
        <v/>
      </c>
      <c r="E28" s="52" t="s">
        <v>46</v>
      </c>
      <c r="F28" s="51" t="s">
        <v>11</v>
      </c>
    </row>
    <row r="29" spans="1:14" ht="19.5" thickBot="1" x14ac:dyDescent="0.3">
      <c r="A29" s="8" t="str">
        <f>A10</f>
        <v>Ucog</v>
      </c>
      <c r="B29" s="89"/>
      <c r="C29" s="2">
        <f>D10</f>
        <v>0</v>
      </c>
      <c r="D29" s="16">
        <f>C29*B29/1000</f>
        <v>0</v>
      </c>
      <c r="E29" s="78" t="e">
        <f>(D28-D29-D30)</f>
        <v>#VALUE!</v>
      </c>
      <c r="F29" s="77" t="e">
        <f>E29/(0.000293*1000/0.3048*1.8)</f>
        <v>#VALUE!</v>
      </c>
    </row>
    <row r="30" spans="1:14" ht="15.75" thickBot="1" x14ac:dyDescent="0.3">
      <c r="A30" s="7" t="s">
        <v>65</v>
      </c>
      <c r="B30" s="41">
        <f>B25</f>
        <v>0</v>
      </c>
      <c r="C30" s="9" t="e">
        <f>E24</f>
        <v>#VALUE!</v>
      </c>
      <c r="D30" s="14" t="e">
        <f>C30*B30/1000</f>
        <v>#VALUE!</v>
      </c>
    </row>
    <row r="31" spans="1:14" ht="19.5" thickBot="1" x14ac:dyDescent="0.3">
      <c r="A31" s="103" t="s">
        <v>40</v>
      </c>
      <c r="B31" s="23" t="s">
        <v>16</v>
      </c>
      <c r="C31" s="23" t="s">
        <v>102</v>
      </c>
      <c r="D31" s="23" t="s">
        <v>102</v>
      </c>
      <c r="E31" s="52" t="s">
        <v>70</v>
      </c>
      <c r="F31" s="51" t="s">
        <v>103</v>
      </c>
    </row>
    <row r="32" spans="1:14" ht="19.5" thickBot="1" x14ac:dyDescent="0.3">
      <c r="A32" s="24" t="s">
        <v>104</v>
      </c>
      <c r="B32" s="129"/>
      <c r="C32" s="70" t="s">
        <v>68</v>
      </c>
      <c r="D32" s="90"/>
      <c r="E32" s="76" t="str">
        <f>IF(ISNUMBER(D32),(D32-D33)/(20-D33),"")</f>
        <v/>
      </c>
      <c r="F32" s="79" t="e">
        <f>L54</f>
        <v>#VALUE!</v>
      </c>
    </row>
    <row r="33" spans="1:14" ht="15.75" thickBot="1" x14ac:dyDescent="0.3">
      <c r="B33" s="130"/>
      <c r="C33" s="70" t="s">
        <v>69</v>
      </c>
      <c r="D33" s="91"/>
    </row>
    <row r="35" spans="1:14" x14ac:dyDescent="0.25">
      <c r="A35" s="1" t="s">
        <v>10</v>
      </c>
    </row>
    <row r="36" spans="1:14" ht="15.75" thickBot="1" x14ac:dyDescent="0.3">
      <c r="A36" s="131" t="s">
        <v>105</v>
      </c>
      <c r="B36" s="131"/>
      <c r="C36" s="131"/>
      <c r="D36" s="131" t="s">
        <v>106</v>
      </c>
      <c r="E36" s="131"/>
      <c r="F36" s="131"/>
      <c r="G36" s="131"/>
      <c r="H36" s="74" t="s">
        <v>107</v>
      </c>
      <c r="I36" s="75"/>
    </row>
    <row r="37" spans="1:14" ht="15.75" thickTop="1" x14ac:dyDescent="0.25">
      <c r="A37" s="132"/>
      <c r="B37" s="133"/>
      <c r="C37" s="134"/>
      <c r="D37" s="132"/>
      <c r="E37" s="133"/>
      <c r="F37" s="133"/>
      <c r="G37" s="133"/>
      <c r="H37" s="119"/>
      <c r="I37" s="120"/>
    </row>
    <row r="38" spans="1:14" x14ac:dyDescent="0.25">
      <c r="A38" s="135"/>
      <c r="B38" s="136"/>
      <c r="C38" s="137"/>
      <c r="D38" s="135"/>
      <c r="E38" s="136"/>
      <c r="F38" s="136"/>
      <c r="G38" s="136"/>
      <c r="H38" s="121"/>
      <c r="I38" s="122"/>
    </row>
    <row r="39" spans="1:14" x14ac:dyDescent="0.25">
      <c r="A39" s="135"/>
      <c r="B39" s="136"/>
      <c r="C39" s="137"/>
      <c r="D39" s="135"/>
      <c r="E39" s="136"/>
      <c r="F39" s="136"/>
      <c r="G39" s="136"/>
      <c r="H39" s="121"/>
      <c r="I39" s="122"/>
    </row>
    <row r="40" spans="1:14" x14ac:dyDescent="0.25">
      <c r="A40" s="135"/>
      <c r="B40" s="136"/>
      <c r="C40" s="137"/>
      <c r="D40" s="135"/>
      <c r="E40" s="136"/>
      <c r="F40" s="136"/>
      <c r="G40" s="136"/>
      <c r="H40" s="121"/>
      <c r="I40" s="122"/>
    </row>
    <row r="41" spans="1:14" x14ac:dyDescent="0.25">
      <c r="A41" s="135"/>
      <c r="B41" s="136"/>
      <c r="C41" s="137"/>
      <c r="D41" s="135"/>
      <c r="E41" s="136"/>
      <c r="F41" s="136"/>
      <c r="G41" s="136"/>
      <c r="H41" s="121"/>
      <c r="I41" s="122"/>
      <c r="J41" s="61"/>
      <c r="K41" s="61"/>
      <c r="L41" s="61"/>
      <c r="M41" s="61"/>
    </row>
    <row r="42" spans="1:14" x14ac:dyDescent="0.25">
      <c r="A42" s="135"/>
      <c r="B42" s="136"/>
      <c r="C42" s="137"/>
      <c r="D42" s="135"/>
      <c r="E42" s="136"/>
      <c r="F42" s="136"/>
      <c r="G42" s="136"/>
      <c r="H42" s="121"/>
      <c r="I42" s="122"/>
      <c r="J42" s="48"/>
      <c r="K42" s="48"/>
      <c r="L42" s="48"/>
    </row>
    <row r="43" spans="1:14" x14ac:dyDescent="0.25">
      <c r="A43" s="135"/>
      <c r="B43" s="136"/>
      <c r="C43" s="137"/>
      <c r="D43" s="135"/>
      <c r="E43" s="136"/>
      <c r="F43" s="136"/>
      <c r="G43" s="136"/>
      <c r="H43" s="121"/>
      <c r="I43" s="122"/>
      <c r="K43" s="48"/>
      <c r="L43" s="48"/>
    </row>
    <row r="44" spans="1:14" x14ac:dyDescent="0.25">
      <c r="A44" s="135"/>
      <c r="B44" s="136"/>
      <c r="C44" s="137"/>
      <c r="D44" s="135"/>
      <c r="E44" s="136"/>
      <c r="F44" s="136"/>
      <c r="G44" s="136"/>
      <c r="H44" s="121"/>
      <c r="I44" s="122"/>
      <c r="K44" s="48"/>
      <c r="L44" s="48"/>
    </row>
    <row r="45" spans="1:14" x14ac:dyDescent="0.25">
      <c r="A45" s="135"/>
      <c r="B45" s="136"/>
      <c r="C45" s="137"/>
      <c r="D45" s="135"/>
      <c r="E45" s="136"/>
      <c r="F45" s="136"/>
      <c r="G45" s="136"/>
      <c r="H45" s="121"/>
      <c r="I45" s="122"/>
      <c r="K45" s="48"/>
      <c r="L45" s="48"/>
      <c r="M45" s="48"/>
    </row>
    <row r="46" spans="1:14" x14ac:dyDescent="0.25">
      <c r="A46" s="135"/>
      <c r="B46" s="136"/>
      <c r="C46" s="137"/>
      <c r="D46" s="135"/>
      <c r="E46" s="136"/>
      <c r="F46" s="136"/>
      <c r="G46" s="136"/>
      <c r="H46" s="121"/>
      <c r="I46" s="122"/>
      <c r="K46"/>
      <c r="L46" s="48"/>
    </row>
    <row r="47" spans="1:14" x14ac:dyDescent="0.25">
      <c r="A47" s="135"/>
      <c r="B47" s="136"/>
      <c r="C47" s="137"/>
      <c r="D47" s="135"/>
      <c r="E47" s="136"/>
      <c r="F47" s="136"/>
      <c r="G47" s="136"/>
      <c r="H47" s="121"/>
      <c r="I47" s="122"/>
      <c r="K47"/>
      <c r="L47" s="48" t="s">
        <v>72</v>
      </c>
      <c r="M47" t="s">
        <v>51</v>
      </c>
      <c r="N47" t="s">
        <v>108</v>
      </c>
    </row>
    <row r="48" spans="1:14" x14ac:dyDescent="0.25">
      <c r="A48" s="135"/>
      <c r="B48" s="136"/>
      <c r="C48" s="137"/>
      <c r="D48" s="135"/>
      <c r="E48" s="136"/>
      <c r="F48" s="136"/>
      <c r="G48" s="136"/>
      <c r="H48" s="121"/>
      <c r="I48" s="122"/>
      <c r="K48" t="s">
        <v>73</v>
      </c>
      <c r="L48">
        <v>1.23</v>
      </c>
      <c r="M48">
        <v>1.48</v>
      </c>
      <c r="N48">
        <f>L48*M48</f>
        <v>1.8204</v>
      </c>
    </row>
    <row r="49" spans="1:14" x14ac:dyDescent="0.25">
      <c r="A49" s="135"/>
      <c r="B49" s="136"/>
      <c r="C49" s="137"/>
      <c r="D49" s="135"/>
      <c r="E49" s="136"/>
      <c r="F49" s="136"/>
      <c r="G49" s="136"/>
      <c r="H49" s="121"/>
      <c r="I49" s="122"/>
      <c r="K49" t="s">
        <v>74</v>
      </c>
      <c r="L49" s="59">
        <f>L48-B25/1000*2</f>
        <v>1.23</v>
      </c>
      <c r="M49" s="59">
        <f>M48-B25/1000*2</f>
        <v>1.48</v>
      </c>
    </row>
    <row r="50" spans="1:14" x14ac:dyDescent="0.25">
      <c r="A50" s="135"/>
      <c r="B50" s="136"/>
      <c r="C50" s="137"/>
      <c r="D50" s="135"/>
      <c r="E50" s="136"/>
      <c r="F50" s="136"/>
      <c r="G50" s="136"/>
      <c r="H50" s="121"/>
      <c r="I50" s="122"/>
      <c r="K50"/>
      <c r="L50" t="s">
        <v>75</v>
      </c>
      <c r="M50" t="s">
        <v>109</v>
      </c>
    </row>
    <row r="51" spans="1:14" x14ac:dyDescent="0.25">
      <c r="A51" s="135"/>
      <c r="B51" s="136"/>
      <c r="C51" s="137"/>
      <c r="D51" s="135"/>
      <c r="E51" s="136"/>
      <c r="F51" s="136"/>
      <c r="G51" s="136"/>
      <c r="H51" s="121"/>
      <c r="I51" s="122"/>
      <c r="K51" t="s">
        <v>76</v>
      </c>
      <c r="L51" s="60">
        <f>L49*M49</f>
        <v>1.8204</v>
      </c>
      <c r="M51" s="59">
        <f>E17</f>
        <v>0</v>
      </c>
    </row>
    <row r="52" spans="1:14" x14ac:dyDescent="0.25">
      <c r="A52" s="135"/>
      <c r="B52" s="136"/>
      <c r="C52" s="137"/>
      <c r="D52" s="135"/>
      <c r="E52" s="136"/>
      <c r="F52" s="136"/>
      <c r="G52" s="136"/>
      <c r="H52" s="121"/>
      <c r="I52" s="122"/>
      <c r="K52" t="s">
        <v>73</v>
      </c>
      <c r="L52" s="60">
        <f>L48*M48-L51</f>
        <v>0</v>
      </c>
      <c r="M52" s="59" t="e">
        <f>E24</f>
        <v>#VALUE!</v>
      </c>
    </row>
    <row r="53" spans="1:14" ht="15.75" thickBot="1" x14ac:dyDescent="0.3">
      <c r="A53" s="138"/>
      <c r="B53" s="139"/>
      <c r="C53" s="140"/>
      <c r="D53" s="138"/>
      <c r="E53" s="139"/>
      <c r="F53" s="139"/>
      <c r="G53" s="139"/>
      <c r="H53" s="123"/>
      <c r="I53" s="124"/>
      <c r="K53" t="s">
        <v>74</v>
      </c>
      <c r="L53" s="59">
        <f>2*(L49+M49)</f>
        <v>5.42</v>
      </c>
      <c r="M53" s="60" t="e">
        <f>E29</f>
        <v>#VALUE!</v>
      </c>
    </row>
    <row r="54" spans="1:14" ht="15.75" thickTop="1" x14ac:dyDescent="0.25">
      <c r="K54" t="s">
        <v>71</v>
      </c>
      <c r="L54" s="60" t="e">
        <f>SUMPRODUCT(L51:L53,M51:M53)/(L48*M48)</f>
        <v>#VALUE!</v>
      </c>
    </row>
    <row r="55" spans="1:14" x14ac:dyDescent="0.25">
      <c r="A55"/>
      <c r="K55" s="60" t="s">
        <v>110</v>
      </c>
      <c r="L55" s="71">
        <f>L51/(L52+L51)</f>
        <v>1</v>
      </c>
      <c r="N55" s="1" t="s">
        <v>3</v>
      </c>
    </row>
    <row r="56" spans="1:14" x14ac:dyDescent="0.25">
      <c r="A56"/>
      <c r="N56" s="1" t="s">
        <v>4</v>
      </c>
    </row>
    <row r="57" spans="1:14" x14ac:dyDescent="0.25">
      <c r="M57" t="s">
        <v>45</v>
      </c>
      <c r="N57" s="1" t="s">
        <v>5</v>
      </c>
    </row>
    <row r="58" spans="1:14" x14ac:dyDescent="0.25">
      <c r="M58" t="s">
        <v>48</v>
      </c>
      <c r="N58" s="1" t="s">
        <v>89</v>
      </c>
    </row>
    <row r="66" spans="1:12" x14ac:dyDescent="0.25">
      <c r="I66"/>
      <c r="J66"/>
      <c r="K66"/>
      <c r="L66"/>
    </row>
    <row r="67" spans="1:12" x14ac:dyDescent="0.25">
      <c r="I67"/>
      <c r="J67"/>
      <c r="K67"/>
      <c r="L67"/>
    </row>
    <row r="68" spans="1:12" x14ac:dyDescent="0.25">
      <c r="I68"/>
      <c r="J68"/>
      <c r="K68"/>
      <c r="L68"/>
    </row>
    <row r="69" spans="1:12" x14ac:dyDescent="0.25">
      <c r="I69"/>
      <c r="J69"/>
      <c r="K69"/>
      <c r="L69"/>
    </row>
    <row r="70" spans="1:12" x14ac:dyDescent="0.25">
      <c r="I70"/>
      <c r="J70"/>
      <c r="K70"/>
      <c r="L70"/>
    </row>
    <row r="71" spans="1:12" x14ac:dyDescent="0.25">
      <c r="A71" s="10"/>
      <c r="I71"/>
      <c r="J71"/>
      <c r="K71"/>
      <c r="L71"/>
    </row>
    <row r="72" spans="1:12" x14ac:dyDescent="0.25">
      <c r="I72"/>
      <c r="J72"/>
      <c r="K72"/>
      <c r="L72"/>
    </row>
    <row r="73" spans="1:12" x14ac:dyDescent="0.25">
      <c r="I73"/>
      <c r="J73"/>
      <c r="K73"/>
      <c r="L73"/>
    </row>
    <row r="74" spans="1:12" x14ac:dyDescent="0.25">
      <c r="I74"/>
      <c r="J74"/>
      <c r="K74"/>
      <c r="L74"/>
    </row>
    <row r="75" spans="1:12" x14ac:dyDescent="0.25">
      <c r="I75"/>
      <c r="J75"/>
      <c r="K75"/>
      <c r="L75"/>
    </row>
    <row r="76" spans="1:12" x14ac:dyDescent="0.25">
      <c r="I76"/>
      <c r="J76"/>
      <c r="K76"/>
      <c r="L76"/>
    </row>
    <row r="77" spans="1:12" x14ac:dyDescent="0.25">
      <c r="I77"/>
      <c r="J77"/>
      <c r="K77"/>
      <c r="L77"/>
    </row>
    <row r="78" spans="1:12" x14ac:dyDescent="0.25">
      <c r="I78"/>
      <c r="J78"/>
      <c r="K78"/>
      <c r="L78"/>
    </row>
    <row r="79" spans="1:12" x14ac:dyDescent="0.25">
      <c r="I79"/>
      <c r="J79"/>
      <c r="K79"/>
      <c r="L79"/>
    </row>
    <row r="80" spans="1:12" x14ac:dyDescent="0.25">
      <c r="I80"/>
      <c r="J80"/>
      <c r="K80"/>
      <c r="L80"/>
    </row>
    <row r="81" spans="9:12" x14ac:dyDescent="0.25">
      <c r="I81"/>
      <c r="J81"/>
      <c r="K81"/>
      <c r="L81"/>
    </row>
    <row r="82" spans="9:12" x14ac:dyDescent="0.25">
      <c r="I82"/>
      <c r="J82"/>
      <c r="K82"/>
      <c r="L82"/>
    </row>
    <row r="83" spans="9:12" x14ac:dyDescent="0.25">
      <c r="I83"/>
      <c r="J83"/>
      <c r="K83"/>
      <c r="L83"/>
    </row>
    <row r="84" spans="9:12" x14ac:dyDescent="0.25">
      <c r="I84"/>
      <c r="J84"/>
      <c r="K84"/>
      <c r="L84"/>
    </row>
    <row r="85" spans="9:12" x14ac:dyDescent="0.25">
      <c r="I85"/>
      <c r="J85"/>
      <c r="K85"/>
      <c r="L85"/>
    </row>
    <row r="86" spans="9:12" x14ac:dyDescent="0.25">
      <c r="I86"/>
      <c r="J86"/>
      <c r="K86"/>
      <c r="L86"/>
    </row>
    <row r="87" spans="9:12" x14ac:dyDescent="0.25">
      <c r="I87"/>
      <c r="J87"/>
      <c r="K87"/>
      <c r="L87"/>
    </row>
    <row r="88" spans="9:12" x14ac:dyDescent="0.25">
      <c r="I88"/>
      <c r="J88"/>
      <c r="K88"/>
      <c r="L88"/>
    </row>
    <row r="89" spans="9:12" x14ac:dyDescent="0.25">
      <c r="I89"/>
      <c r="J89"/>
      <c r="K89"/>
      <c r="L89"/>
    </row>
    <row r="90" spans="9:12" x14ac:dyDescent="0.25">
      <c r="I90"/>
      <c r="J90"/>
      <c r="K90"/>
      <c r="L90"/>
    </row>
    <row r="91" spans="9:12" x14ac:dyDescent="0.25">
      <c r="I91"/>
      <c r="J91"/>
      <c r="K91"/>
      <c r="L91"/>
    </row>
    <row r="92" spans="9:12" x14ac:dyDescent="0.25">
      <c r="I92"/>
      <c r="J92"/>
      <c r="K92"/>
      <c r="L92"/>
    </row>
    <row r="93" spans="9:12" x14ac:dyDescent="0.25">
      <c r="I93"/>
      <c r="J93"/>
      <c r="K93"/>
      <c r="L93"/>
    </row>
    <row r="94" spans="9:12" x14ac:dyDescent="0.25">
      <c r="I94"/>
      <c r="J94"/>
      <c r="K94"/>
      <c r="L94"/>
    </row>
    <row r="95" spans="9:12" x14ac:dyDescent="0.25">
      <c r="I95"/>
      <c r="J95"/>
      <c r="K95"/>
      <c r="L95"/>
    </row>
    <row r="96" spans="9:12" x14ac:dyDescent="0.25">
      <c r="I96"/>
      <c r="J96"/>
      <c r="K96"/>
      <c r="L96"/>
    </row>
    <row r="97" spans="9:12" x14ac:dyDescent="0.25">
      <c r="I97"/>
      <c r="J97"/>
      <c r="K97"/>
      <c r="L97"/>
    </row>
    <row r="98" spans="9:12" x14ac:dyDescent="0.25">
      <c r="I98"/>
      <c r="J98"/>
      <c r="K98"/>
      <c r="L98"/>
    </row>
    <row r="99" spans="9:12" x14ac:dyDescent="0.25">
      <c r="I99"/>
      <c r="J99"/>
      <c r="K99"/>
      <c r="L99"/>
    </row>
    <row r="100" spans="9:12" x14ac:dyDescent="0.25">
      <c r="I100"/>
      <c r="J100"/>
      <c r="K100"/>
      <c r="L100"/>
    </row>
    <row r="101" spans="9:12" x14ac:dyDescent="0.25">
      <c r="I101"/>
      <c r="J101"/>
      <c r="K101"/>
      <c r="L101"/>
    </row>
    <row r="102" spans="9:12" x14ac:dyDescent="0.25">
      <c r="I102"/>
      <c r="J102"/>
      <c r="K102"/>
      <c r="L102"/>
    </row>
    <row r="103" spans="9:12" x14ac:dyDescent="0.25">
      <c r="I103"/>
      <c r="J103"/>
      <c r="K103"/>
      <c r="L103"/>
    </row>
    <row r="104" spans="9:12" x14ac:dyDescent="0.25">
      <c r="I104"/>
      <c r="J104"/>
      <c r="K104"/>
      <c r="L104"/>
    </row>
    <row r="105" spans="9:12" x14ac:dyDescent="0.25">
      <c r="I105"/>
      <c r="J105"/>
      <c r="K105"/>
      <c r="L105"/>
    </row>
    <row r="106" spans="9:12" x14ac:dyDescent="0.25">
      <c r="I106"/>
      <c r="J106"/>
      <c r="K106"/>
      <c r="L106"/>
    </row>
    <row r="107" spans="9:12" x14ac:dyDescent="0.25">
      <c r="I107"/>
      <c r="J107"/>
      <c r="K107"/>
      <c r="L107"/>
    </row>
    <row r="108" spans="9:12" x14ac:dyDescent="0.25">
      <c r="I108" s="10"/>
      <c r="J108" s="10"/>
      <c r="K108" s="10"/>
      <c r="L108" s="10"/>
    </row>
    <row r="109" spans="9:12" x14ac:dyDescent="0.25">
      <c r="I109" s="10"/>
      <c r="J109" s="10"/>
      <c r="K109" s="10"/>
      <c r="L109" s="10"/>
    </row>
  </sheetData>
  <sheetProtection algorithmName="SHA-512" hashValue="ClSOHpM54sx2oKAh/mLBbx1Jo2UXYhIW5S07iOi3s1pDnqfGRDCsX/oBEghj4x/PQsEFpMiB3+09XMi8CIkyIQ==" saltValue="kFqLVpZ/+DuyCfqoMiEUNg==" spinCount="100000" sheet="1" selectLockedCells="1"/>
  <mergeCells count="15">
    <mergeCell ref="H37:I53"/>
    <mergeCell ref="A14:B14"/>
    <mergeCell ref="D14:E14"/>
    <mergeCell ref="B32:B33"/>
    <mergeCell ref="A36:C36"/>
    <mergeCell ref="D36:G36"/>
    <mergeCell ref="A37:C53"/>
    <mergeCell ref="D37:G53"/>
    <mergeCell ref="B10:B11"/>
    <mergeCell ref="G10:G11"/>
    <mergeCell ref="A1:G1"/>
    <mergeCell ref="A3:B3"/>
    <mergeCell ref="B6:C6"/>
    <mergeCell ref="B8:B9"/>
    <mergeCell ref="G8:G9"/>
  </mergeCells>
  <conditionalFormatting sqref="K25 K21:K22 K14:K19 K8:N12 K3:M6 M2 N2:N6">
    <cfRule type="cellIs" dxfId="123" priority="28" operator="equal">
      <formula>"No"</formula>
    </cfRule>
    <cfRule type="cellIs" dxfId="122" priority="29" operator="equal">
      <formula>"Verifying"</formula>
    </cfRule>
    <cfRule type="cellIs" dxfId="121" priority="30" operator="equal">
      <formula>"Yes"</formula>
    </cfRule>
  </conditionalFormatting>
  <conditionalFormatting sqref="K23:K24">
    <cfRule type="cellIs" dxfId="120" priority="25" operator="equal">
      <formula>"No"</formula>
    </cfRule>
    <cfRule type="cellIs" dxfId="119" priority="26" operator="equal">
      <formula>"Verifying"</formula>
    </cfRule>
    <cfRule type="cellIs" dxfId="118" priority="27" operator="equal">
      <formula>"Yes"</formula>
    </cfRule>
  </conditionalFormatting>
  <conditionalFormatting sqref="M23:M25 M21 M14:M19">
    <cfRule type="cellIs" dxfId="117" priority="22" operator="equal">
      <formula>"No"</formula>
    </cfRule>
    <cfRule type="cellIs" dxfId="116" priority="23" operator="equal">
      <formula>"Verifying"</formula>
    </cfRule>
    <cfRule type="cellIs" dxfId="115" priority="24" operator="equal">
      <formula>"Yes"</formula>
    </cfRule>
  </conditionalFormatting>
  <conditionalFormatting sqref="M22">
    <cfRule type="cellIs" dxfId="114" priority="19" operator="equal">
      <formula>"No"</formula>
    </cfRule>
    <cfRule type="cellIs" dxfId="113" priority="20" operator="equal">
      <formula>"Verifying"</formula>
    </cfRule>
    <cfRule type="cellIs" dxfId="112" priority="21" operator="equal">
      <formula>"Yes"</formula>
    </cfRule>
  </conditionalFormatting>
  <conditionalFormatting sqref="N23:N25 N21 N14:N19">
    <cfRule type="cellIs" dxfId="111" priority="10" operator="equal">
      <formula>"No"</formula>
    </cfRule>
    <cfRule type="cellIs" dxfId="110" priority="11" operator="equal">
      <formula>"Verifying"</formula>
    </cfRule>
    <cfRule type="cellIs" dxfId="109" priority="12" operator="equal">
      <formula>"Yes"</formula>
    </cfRule>
  </conditionalFormatting>
  <conditionalFormatting sqref="N22">
    <cfRule type="cellIs" dxfId="108" priority="7" operator="equal">
      <formula>"No"</formula>
    </cfRule>
    <cfRule type="cellIs" dxfId="107" priority="8" operator="equal">
      <formula>"Verifying"</formula>
    </cfRule>
    <cfRule type="cellIs" dxfId="106" priority="9" operator="equal">
      <formula>"Yes"</formula>
    </cfRule>
  </conditionalFormatting>
  <conditionalFormatting sqref="L25 L21:L22 L14:L19">
    <cfRule type="cellIs" dxfId="105" priority="16" operator="equal">
      <formula>"No"</formula>
    </cfRule>
    <cfRule type="cellIs" dxfId="104" priority="17" operator="equal">
      <formula>"Verifying"</formula>
    </cfRule>
    <cfRule type="cellIs" dxfId="103" priority="18" operator="equal">
      <formula>"Yes"</formula>
    </cfRule>
  </conditionalFormatting>
  <conditionalFormatting sqref="L23:L24">
    <cfRule type="cellIs" dxfId="102" priority="13" operator="equal">
      <formula>"No"</formula>
    </cfRule>
    <cfRule type="cellIs" dxfId="101" priority="14" operator="equal">
      <formula>"Verifying"</formula>
    </cfRule>
    <cfRule type="cellIs" dxfId="100" priority="15" operator="equal">
      <formula>"Yes"</formula>
    </cfRule>
  </conditionalFormatting>
  <conditionalFormatting sqref="K21:N25 K14:N19">
    <cfRule type="cellIs" dxfId="99" priority="4" operator="equal">
      <formula>"No"</formula>
    </cfRule>
    <cfRule type="cellIs" dxfId="98" priority="5" operator="equal">
      <formula>"Verifying"</formula>
    </cfRule>
    <cfRule type="cellIs" dxfId="97" priority="6" operator="equal">
      <formula>"Yes"</formula>
    </cfRule>
  </conditionalFormatting>
  <conditionalFormatting sqref="K7:N7">
    <cfRule type="cellIs" dxfId="96" priority="1" operator="equal">
      <formula>"No"</formula>
    </cfRule>
    <cfRule type="cellIs" dxfId="95" priority="2" operator="equal">
      <formula>"Verifying"</formula>
    </cfRule>
    <cfRule type="cellIs" dxfId="94" priority="3" operator="equal">
      <formula>"Yes"</formula>
    </cfRule>
  </conditionalFormatting>
  <dataValidations count="2">
    <dataValidation type="list" allowBlank="1" showInputMessage="1" showErrorMessage="1" sqref="K18:L18 K23:L25" xr:uid="{A3AAFF8F-371A-4471-AE6C-B4BFA9825C99}">
      <formula1>$N$55:$N$57</formula1>
    </dataValidation>
    <dataValidation type="list" allowBlank="1" showInputMessage="1" showErrorMessage="1" sqref="I21:J22 I4:L17 I19:J19 K19:L22" xr:uid="{8E45D239-E049-4C64-883C-336D259D0417}">
      <formula1>$N$55:$N$58</formula1>
    </dataValidation>
  </dataValidations>
  <pageMargins left="0.7" right="0.7" top="0.75" bottom="0.75" header="0.3" footer="0.3"/>
  <pageSetup scale="49" orientation="landscape"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1" operator="containsText" id="{C32FAB91-EA01-41BD-B3C8-7F23248DA604}">
            <xm:f>NOT(ISERROR(SEARCH("If the Frame is NOT homogeneous, use Window-Actual Frame worksheet",B13)))</xm:f>
            <xm:f>"If the Frame is NOT homogeneous, use Window-Actual Frame worksheet"</xm:f>
            <x14:dxf>
              <fill>
                <patternFill>
                  <bgColor rgb="FFFF0000"/>
                </patternFill>
              </fill>
            </x14:dxf>
          </x14:cfRule>
          <xm:sqref>B13:C13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A0F5E-6B0A-4432-B6CF-B3020CFEF837}">
  <dimension ref="A1:DX109"/>
  <sheetViews>
    <sheetView showGridLines="0" zoomScale="70" zoomScaleNormal="70" zoomScaleSheetLayoutView="50" workbookViewId="0">
      <selection activeCell="E32" sqref="E32"/>
    </sheetView>
  </sheetViews>
  <sheetFormatPr defaultRowHeight="15" x14ac:dyDescent="0.25"/>
  <cols>
    <col min="1" max="1" width="23.85546875" style="1" customWidth="1"/>
    <col min="2" max="2" width="20.5703125" customWidth="1"/>
    <col min="3" max="3" width="21.7109375" customWidth="1"/>
    <col min="4" max="4" width="24.7109375" customWidth="1"/>
    <col min="5" max="5" width="25.7109375" bestFit="1" customWidth="1"/>
    <col min="6" max="6" width="18.140625" bestFit="1" customWidth="1"/>
    <col min="7" max="7" width="10.140625" bestFit="1" customWidth="1"/>
    <col min="8" max="8" width="69.7109375" customWidth="1"/>
    <col min="9" max="12" width="25.7109375" style="50" customWidth="1"/>
    <col min="13" max="14" width="45.7109375" customWidth="1"/>
  </cols>
  <sheetData>
    <row r="1" spans="1:128" ht="19.5" thickBot="1" x14ac:dyDescent="0.3">
      <c r="A1" s="113" t="s">
        <v>39</v>
      </c>
      <c r="B1" s="114"/>
      <c r="C1" s="114"/>
      <c r="D1" s="114"/>
      <c r="E1" s="114"/>
      <c r="F1" s="114"/>
      <c r="G1" s="115"/>
      <c r="H1" s="23" t="s">
        <v>21</v>
      </c>
      <c r="I1" s="23" t="s">
        <v>22</v>
      </c>
      <c r="J1" s="23" t="s">
        <v>22</v>
      </c>
      <c r="K1" s="23" t="s">
        <v>13</v>
      </c>
      <c r="L1" s="23" t="s">
        <v>78</v>
      </c>
      <c r="M1" s="23" t="s">
        <v>60</v>
      </c>
      <c r="N1" s="23" t="s">
        <v>61</v>
      </c>
    </row>
    <row r="2" spans="1:128" ht="15.4" customHeight="1" thickBot="1" x14ac:dyDescent="0.3">
      <c r="D2" s="27" t="s">
        <v>35</v>
      </c>
      <c r="E2" s="86"/>
      <c r="H2" s="21" t="s">
        <v>47</v>
      </c>
      <c r="I2" s="46" t="str">
        <f>A8&amp; " &amp; " &amp;A9</f>
        <v>Upanel &amp; L2D</v>
      </c>
      <c r="J2" s="46" t="str">
        <f>A10&amp; " &amp; " &amp;A11</f>
        <v>Ucog &amp; L2D</v>
      </c>
      <c r="K2" s="46" t="str">
        <f>I2</f>
        <v>Upanel &amp; L2D</v>
      </c>
      <c r="L2" s="46" t="str">
        <f>J2</f>
        <v>Ucog &amp; L2D</v>
      </c>
      <c r="M2" s="11"/>
      <c r="N2" s="11"/>
    </row>
    <row r="3" spans="1:128" ht="15.4" customHeight="1" x14ac:dyDescent="0.25">
      <c r="A3" s="116" t="s">
        <v>113</v>
      </c>
      <c r="B3" s="116"/>
      <c r="D3" s="28" t="s">
        <v>36</v>
      </c>
      <c r="E3" s="87"/>
      <c r="H3" s="11" t="s">
        <v>27</v>
      </c>
      <c r="I3" s="92"/>
      <c r="J3" s="92"/>
      <c r="K3" s="93"/>
      <c r="L3" s="93"/>
      <c r="M3" s="94"/>
      <c r="N3" s="94"/>
    </row>
    <row r="4" spans="1:128" s="17" customFormat="1" ht="15.4" customHeight="1" thickBot="1" x14ac:dyDescent="0.3">
      <c r="A4"/>
      <c r="B4"/>
      <c r="C4"/>
      <c r="D4" s="29" t="s">
        <v>37</v>
      </c>
      <c r="E4" s="88"/>
      <c r="F4"/>
      <c r="G4"/>
      <c r="H4" s="55" t="s">
        <v>26</v>
      </c>
      <c r="I4" s="92"/>
      <c r="J4" s="92"/>
      <c r="K4" s="93"/>
      <c r="L4" s="93"/>
      <c r="M4" s="94"/>
      <c r="N4" s="9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row>
    <row r="5" spans="1:128" ht="15.75" thickBot="1" x14ac:dyDescent="0.3">
      <c r="A5" s="26" t="s">
        <v>6</v>
      </c>
      <c r="B5" s="33" t="s">
        <v>7</v>
      </c>
      <c r="C5" s="34" t="s">
        <v>8</v>
      </c>
      <c r="D5" s="35" t="s">
        <v>17</v>
      </c>
      <c r="E5" s="36" t="s">
        <v>9</v>
      </c>
      <c r="H5" s="73" t="s">
        <v>112</v>
      </c>
      <c r="I5" s="92"/>
      <c r="J5" s="92"/>
      <c r="K5" s="93"/>
      <c r="L5" s="93"/>
      <c r="M5" s="94"/>
      <c r="N5" s="94"/>
    </row>
    <row r="6" spans="1:128" ht="15.75" thickBot="1" x14ac:dyDescent="0.3">
      <c r="A6" s="32" t="s">
        <v>18</v>
      </c>
      <c r="B6" s="117"/>
      <c r="C6" s="118"/>
      <c r="H6" s="12" t="s">
        <v>83</v>
      </c>
      <c r="I6" s="92"/>
      <c r="J6" s="92"/>
      <c r="K6" s="93"/>
      <c r="L6" s="93"/>
      <c r="M6" s="94"/>
      <c r="N6" s="94"/>
    </row>
    <row r="7" spans="1:128" ht="15.75" thickBot="1" x14ac:dyDescent="0.3">
      <c r="A7" s="103" t="s">
        <v>40</v>
      </c>
      <c r="B7" s="23" t="s">
        <v>16</v>
      </c>
      <c r="C7" s="23" t="s">
        <v>42</v>
      </c>
      <c r="D7" s="23" t="s">
        <v>34</v>
      </c>
      <c r="E7" s="23" t="s">
        <v>41</v>
      </c>
      <c r="F7" s="23" t="s">
        <v>43</v>
      </c>
      <c r="G7" s="23" t="s">
        <v>15</v>
      </c>
      <c r="H7" s="54" t="s">
        <v>111</v>
      </c>
      <c r="I7" s="92"/>
      <c r="J7" s="92"/>
      <c r="K7" s="93"/>
      <c r="L7" s="93"/>
      <c r="M7" s="94"/>
      <c r="N7" s="94"/>
    </row>
    <row r="8" spans="1:128" ht="15.75" thickBot="1" x14ac:dyDescent="0.3">
      <c r="A8" s="13" t="s">
        <v>62</v>
      </c>
      <c r="B8" s="109"/>
      <c r="C8" s="80"/>
      <c r="D8" s="81"/>
      <c r="E8" s="82"/>
      <c r="F8" s="30"/>
      <c r="G8" s="111"/>
      <c r="H8" s="12" t="s">
        <v>23</v>
      </c>
      <c r="I8" s="92"/>
      <c r="J8" s="92"/>
      <c r="K8" s="93"/>
      <c r="L8" s="93"/>
      <c r="M8" s="94"/>
      <c r="N8" s="94"/>
    </row>
    <row r="9" spans="1:128" ht="15.75" thickBot="1" x14ac:dyDescent="0.3">
      <c r="A9" s="7" t="s">
        <v>0</v>
      </c>
      <c r="B9" s="110"/>
      <c r="C9" s="83"/>
      <c r="D9" s="84"/>
      <c r="E9" s="85"/>
      <c r="F9" s="38" t="str">
        <f>IF(ISBLANK(E9),"",D9*E9/1000)</f>
        <v/>
      </c>
      <c r="G9" s="112"/>
      <c r="H9" s="44" t="s">
        <v>84</v>
      </c>
      <c r="I9" s="92"/>
      <c r="J9" s="92"/>
      <c r="K9" s="93"/>
      <c r="L9" s="93"/>
      <c r="M9" s="94"/>
      <c r="N9" s="94"/>
    </row>
    <row r="10" spans="1:128" ht="15.75" thickBot="1" x14ac:dyDescent="0.3">
      <c r="A10" s="13" t="s">
        <v>63</v>
      </c>
      <c r="B10" s="109"/>
      <c r="C10" s="80"/>
      <c r="D10" s="81"/>
      <c r="E10" s="82"/>
      <c r="F10" s="30"/>
      <c r="G10" s="111"/>
      <c r="H10" s="12" t="s">
        <v>24</v>
      </c>
      <c r="I10" s="92"/>
      <c r="J10" s="92"/>
      <c r="K10" s="93"/>
      <c r="L10" s="93"/>
      <c r="M10" s="94"/>
      <c r="N10" s="94"/>
    </row>
    <row r="11" spans="1:128" ht="15.75" thickBot="1" x14ac:dyDescent="0.3">
      <c r="A11" s="7" t="s">
        <v>0</v>
      </c>
      <c r="B11" s="110"/>
      <c r="C11" s="83"/>
      <c r="D11" s="84"/>
      <c r="E11" s="85"/>
      <c r="F11" s="38" t="str">
        <f>IF(ISBLANK(E11),"",D11*E11/1000)</f>
        <v/>
      </c>
      <c r="G11" s="112"/>
      <c r="H11" s="12" t="s">
        <v>25</v>
      </c>
      <c r="I11" s="92"/>
      <c r="J11" s="92"/>
      <c r="K11" s="93"/>
      <c r="L11" s="93"/>
      <c r="M11" s="94"/>
      <c r="N11" s="94"/>
    </row>
    <row r="12" spans="1:128" ht="15.75" thickBot="1" x14ac:dyDescent="0.3">
      <c r="H12" s="12" t="s">
        <v>81</v>
      </c>
      <c r="I12" s="92"/>
      <c r="J12" s="92"/>
      <c r="K12" s="93"/>
      <c r="L12" s="93"/>
      <c r="M12" s="94"/>
      <c r="N12" s="94"/>
    </row>
    <row r="13" spans="1:128" ht="15.75" thickBot="1" x14ac:dyDescent="0.3">
      <c r="A13" s="23" t="s">
        <v>64</v>
      </c>
      <c r="B13" s="57"/>
      <c r="C13" s="58"/>
      <c r="H13" s="22" t="s">
        <v>54</v>
      </c>
      <c r="I13" s="95"/>
      <c r="J13" s="95"/>
      <c r="K13" s="95"/>
      <c r="L13" s="95"/>
      <c r="M13" s="95"/>
      <c r="N13" s="95"/>
    </row>
    <row r="14" spans="1:128" ht="15.75" thickBot="1" x14ac:dyDescent="0.3">
      <c r="A14" s="125" t="s">
        <v>85</v>
      </c>
      <c r="B14" s="126"/>
      <c r="D14" s="127" t="s">
        <v>86</v>
      </c>
      <c r="E14" s="128"/>
      <c r="G14" s="10"/>
      <c r="H14" s="54" t="s">
        <v>53</v>
      </c>
      <c r="I14" s="92"/>
      <c r="J14" s="92"/>
      <c r="K14" s="93"/>
      <c r="L14" s="93"/>
      <c r="M14" s="94"/>
      <c r="N14" s="94"/>
    </row>
    <row r="15" spans="1:128" x14ac:dyDescent="0.25">
      <c r="A15" s="43" t="s">
        <v>87</v>
      </c>
      <c r="B15" s="102"/>
      <c r="C15" s="62" t="s">
        <v>44</v>
      </c>
      <c r="D15" s="18" t="s">
        <v>88</v>
      </c>
      <c r="E15" s="98"/>
      <c r="F15" s="4" t="s">
        <v>44</v>
      </c>
      <c r="G15" s="10"/>
      <c r="H15" s="12" t="s">
        <v>31</v>
      </c>
      <c r="I15" s="92"/>
      <c r="J15" s="92"/>
      <c r="K15" s="93"/>
      <c r="L15" s="93"/>
      <c r="M15" s="94"/>
      <c r="N15" s="94"/>
    </row>
    <row r="16" spans="1:128" x14ac:dyDescent="0.25">
      <c r="A16" s="43" t="s">
        <v>90</v>
      </c>
      <c r="B16" s="102"/>
      <c r="C16" s="63" t="s">
        <v>44</v>
      </c>
      <c r="D16" s="43" t="s">
        <v>91</v>
      </c>
      <c r="E16" s="99"/>
      <c r="F16" s="39" t="s">
        <v>44</v>
      </c>
      <c r="G16" s="10"/>
      <c r="H16" s="12" t="s">
        <v>32</v>
      </c>
      <c r="I16" s="92"/>
      <c r="J16" s="92"/>
      <c r="K16" s="93"/>
      <c r="L16" s="93"/>
      <c r="M16" s="94"/>
      <c r="N16" s="94"/>
    </row>
    <row r="17" spans="1:14" x14ac:dyDescent="0.25">
      <c r="A17" s="43" t="s">
        <v>92</v>
      </c>
      <c r="B17" s="102"/>
      <c r="C17" s="64" t="s">
        <v>44</v>
      </c>
      <c r="D17" s="5" t="s">
        <v>52</v>
      </c>
      <c r="E17" s="100"/>
      <c r="F17" s="6" t="s">
        <v>1</v>
      </c>
      <c r="H17" s="12" t="s">
        <v>82</v>
      </c>
      <c r="I17" s="92"/>
      <c r="J17" s="92"/>
      <c r="K17" s="93"/>
      <c r="L17" s="93"/>
      <c r="M17" s="94"/>
      <c r="N17" s="94"/>
    </row>
    <row r="18" spans="1:14" x14ac:dyDescent="0.25">
      <c r="A18" s="65" t="s">
        <v>12</v>
      </c>
      <c r="B18" s="100"/>
      <c r="C18" s="66" t="s">
        <v>114</v>
      </c>
      <c r="D18" s="43" t="s">
        <v>93</v>
      </c>
      <c r="E18" s="99"/>
      <c r="F18" s="67" t="s">
        <v>94</v>
      </c>
      <c r="H18" s="12" t="s">
        <v>33</v>
      </c>
      <c r="I18" s="92"/>
      <c r="J18" s="92"/>
      <c r="K18" s="93"/>
      <c r="L18" s="93"/>
      <c r="M18" s="94"/>
      <c r="N18" s="94"/>
    </row>
    <row r="19" spans="1:14" ht="15.75" thickBot="1" x14ac:dyDescent="0.3">
      <c r="A19" s="65" t="s">
        <v>95</v>
      </c>
      <c r="B19" s="100"/>
      <c r="C19" s="68" t="s">
        <v>114</v>
      </c>
      <c r="D19" s="5" t="s">
        <v>96</v>
      </c>
      <c r="E19" s="100"/>
      <c r="F19" s="6" t="s">
        <v>46</v>
      </c>
      <c r="H19" s="12" t="s">
        <v>30</v>
      </c>
      <c r="I19" s="92"/>
      <c r="J19" s="92"/>
      <c r="K19" s="93"/>
      <c r="L19" s="93"/>
      <c r="M19" s="94"/>
      <c r="N19" s="94"/>
    </row>
    <row r="20" spans="1:14" ht="15" customHeight="1" thickBot="1" x14ac:dyDescent="0.3">
      <c r="A20" s="37" t="s">
        <v>80</v>
      </c>
      <c r="B20" s="40" t="e">
        <f>(E15+E16)/1000/(1/E17-B15/1000-B16/1000-B17/1000-B18-B19)</f>
        <v>#DIV/0!</v>
      </c>
      <c r="C20" s="69" t="s">
        <v>46</v>
      </c>
      <c r="D20" s="47" t="s">
        <v>97</v>
      </c>
      <c r="E20" s="101"/>
      <c r="F20" s="49" t="s">
        <v>46</v>
      </c>
      <c r="H20" s="22" t="s">
        <v>59</v>
      </c>
      <c r="I20" s="95"/>
      <c r="J20" s="95"/>
      <c r="K20" s="95"/>
      <c r="L20" s="95"/>
      <c r="M20" s="95"/>
      <c r="N20" s="95"/>
    </row>
    <row r="21" spans="1:14" ht="15.75" thickBot="1" x14ac:dyDescent="0.3">
      <c r="F21" s="10"/>
      <c r="H21" s="12" t="s">
        <v>28</v>
      </c>
      <c r="I21" s="92"/>
      <c r="J21" s="92"/>
      <c r="K21" s="93"/>
      <c r="L21" s="93"/>
      <c r="M21" s="94"/>
      <c r="N21" s="94"/>
    </row>
    <row r="22" spans="1:14" ht="42.75" thickBot="1" x14ac:dyDescent="0.3">
      <c r="A22" s="56" t="s">
        <v>79</v>
      </c>
      <c r="B22" s="31" t="s">
        <v>38</v>
      </c>
      <c r="C22" s="19" t="s">
        <v>14</v>
      </c>
      <c r="D22" s="20" t="s">
        <v>2</v>
      </c>
      <c r="E22" s="52" t="s">
        <v>98</v>
      </c>
      <c r="F22" s="51" t="s">
        <v>99</v>
      </c>
      <c r="H22" s="12" t="s">
        <v>29</v>
      </c>
      <c r="I22" s="92"/>
      <c r="J22" s="92"/>
      <c r="K22" s="93"/>
      <c r="L22" s="93"/>
      <c r="M22" s="94"/>
      <c r="N22" s="94"/>
    </row>
    <row r="23" spans="1:14" ht="21.75" thickBot="1" x14ac:dyDescent="0.3">
      <c r="A23" s="13" t="str">
        <f>A9</f>
        <v>L2D</v>
      </c>
      <c r="B23" s="3"/>
      <c r="C23" s="3"/>
      <c r="D23" s="15" t="str">
        <f>F9</f>
        <v/>
      </c>
      <c r="E23" s="52" t="s">
        <v>101</v>
      </c>
      <c r="F23" s="51" t="s">
        <v>77</v>
      </c>
      <c r="H23" s="12" t="s">
        <v>19</v>
      </c>
      <c r="I23" s="92"/>
      <c r="J23" s="92"/>
      <c r="K23" s="93"/>
      <c r="L23" s="93"/>
      <c r="M23" s="94"/>
      <c r="N23" s="94"/>
    </row>
    <row r="24" spans="1:14" ht="19.5" thickBot="1" x14ac:dyDescent="0.3">
      <c r="A24" s="8" t="str">
        <f>A8</f>
        <v>Upanel</v>
      </c>
      <c r="B24" s="89"/>
      <c r="C24" s="2">
        <f>D8</f>
        <v>0</v>
      </c>
      <c r="D24" s="16">
        <f>C24*B24/1000</f>
        <v>0</v>
      </c>
      <c r="E24" s="76" t="e">
        <f>(D23-D24)/(B25/1000)</f>
        <v>#VALUE!</v>
      </c>
      <c r="F24" s="77" t="e">
        <f>E24*0.17615</f>
        <v>#VALUE!</v>
      </c>
      <c r="G24" s="10"/>
      <c r="H24" s="12" t="s">
        <v>100</v>
      </c>
      <c r="I24" s="92"/>
      <c r="J24" s="92"/>
      <c r="K24" s="93"/>
      <c r="L24" s="93"/>
      <c r="M24" s="94"/>
      <c r="N24" s="94"/>
    </row>
    <row r="25" spans="1:14" ht="15.75" thickBot="1" x14ac:dyDescent="0.3">
      <c r="A25" s="7" t="s">
        <v>66</v>
      </c>
      <c r="B25" s="88"/>
      <c r="C25" s="42"/>
      <c r="D25" s="45"/>
      <c r="H25" s="25" t="s">
        <v>20</v>
      </c>
      <c r="I25" s="96"/>
      <c r="J25" s="96"/>
      <c r="K25" s="96"/>
      <c r="L25" s="96"/>
      <c r="M25" s="97"/>
      <c r="N25" s="97"/>
    </row>
    <row r="26" spans="1:14" ht="15.75" thickBot="1" x14ac:dyDescent="0.3"/>
    <row r="27" spans="1:14" ht="42.75" thickBot="1" x14ac:dyDescent="0.3">
      <c r="A27" s="56" t="s">
        <v>67</v>
      </c>
      <c r="B27" s="31" t="s">
        <v>38</v>
      </c>
      <c r="C27" s="19" t="s">
        <v>14</v>
      </c>
      <c r="D27" s="20" t="s">
        <v>2</v>
      </c>
      <c r="E27" s="52" t="s">
        <v>58</v>
      </c>
      <c r="F27" s="51" t="s">
        <v>57</v>
      </c>
      <c r="J27" s="53"/>
      <c r="K27" s="53"/>
      <c r="L27" s="53"/>
    </row>
    <row r="28" spans="1:14" ht="19.5" thickBot="1" x14ac:dyDescent="0.3">
      <c r="A28" s="13" t="str">
        <f>A11</f>
        <v>L2D</v>
      </c>
      <c r="B28" s="3"/>
      <c r="C28" s="3"/>
      <c r="D28" s="15" t="str">
        <f>F11</f>
        <v/>
      </c>
      <c r="E28" s="52" t="s">
        <v>46</v>
      </c>
      <c r="F28" s="51" t="s">
        <v>11</v>
      </c>
    </row>
    <row r="29" spans="1:14" ht="19.5" thickBot="1" x14ac:dyDescent="0.3">
      <c r="A29" s="8" t="str">
        <f>A10</f>
        <v>Ucog</v>
      </c>
      <c r="B29" s="89"/>
      <c r="C29" s="2">
        <f>D10</f>
        <v>0</v>
      </c>
      <c r="D29" s="16">
        <f>C29*B29/1000</f>
        <v>0</v>
      </c>
      <c r="E29" s="78" t="e">
        <f>(D28-D29-D30)</f>
        <v>#VALUE!</v>
      </c>
      <c r="F29" s="77" t="e">
        <f>E29/(0.000293*1000/0.3048*1.8)</f>
        <v>#VALUE!</v>
      </c>
    </row>
    <row r="30" spans="1:14" ht="15.75" thickBot="1" x14ac:dyDescent="0.3">
      <c r="A30" s="7" t="s">
        <v>65</v>
      </c>
      <c r="B30" s="41">
        <f>B25</f>
        <v>0</v>
      </c>
      <c r="C30" s="9" t="e">
        <f>E24</f>
        <v>#VALUE!</v>
      </c>
      <c r="D30" s="14" t="e">
        <f>C30*B30/1000</f>
        <v>#VALUE!</v>
      </c>
    </row>
    <row r="31" spans="1:14" ht="19.5" thickBot="1" x14ac:dyDescent="0.3">
      <c r="A31" s="103" t="s">
        <v>40</v>
      </c>
      <c r="B31" s="23" t="s">
        <v>16</v>
      </c>
      <c r="C31" s="23" t="s">
        <v>102</v>
      </c>
      <c r="D31" s="23" t="s">
        <v>102</v>
      </c>
      <c r="E31" s="52" t="s">
        <v>70</v>
      </c>
      <c r="F31" s="51" t="s">
        <v>103</v>
      </c>
    </row>
    <row r="32" spans="1:14" ht="19.5" thickBot="1" x14ac:dyDescent="0.3">
      <c r="A32" s="24" t="s">
        <v>104</v>
      </c>
      <c r="B32" s="129"/>
      <c r="C32" s="70" t="s">
        <v>68</v>
      </c>
      <c r="D32" s="90"/>
      <c r="E32" s="76" t="str">
        <f>IF(ISNUMBER(D32),(D32-D33)/(20-D33),"")</f>
        <v/>
      </c>
      <c r="F32" s="79" t="e">
        <f>L54</f>
        <v>#VALUE!</v>
      </c>
    </row>
    <row r="33" spans="1:14" ht="15.75" thickBot="1" x14ac:dyDescent="0.3">
      <c r="B33" s="130"/>
      <c r="C33" s="70" t="s">
        <v>69</v>
      </c>
      <c r="D33" s="91"/>
    </row>
    <row r="35" spans="1:14" x14ac:dyDescent="0.25">
      <c r="A35" s="1" t="s">
        <v>10</v>
      </c>
    </row>
    <row r="36" spans="1:14" ht="15.75" thickBot="1" x14ac:dyDescent="0.3">
      <c r="A36" s="131" t="s">
        <v>105</v>
      </c>
      <c r="B36" s="131"/>
      <c r="C36" s="131"/>
      <c r="D36" s="131" t="s">
        <v>106</v>
      </c>
      <c r="E36" s="131"/>
      <c r="F36" s="131"/>
      <c r="G36" s="131"/>
      <c r="H36" s="74" t="s">
        <v>107</v>
      </c>
      <c r="I36" s="75"/>
    </row>
    <row r="37" spans="1:14" ht="15.75" thickTop="1" x14ac:dyDescent="0.25">
      <c r="A37" s="132"/>
      <c r="B37" s="133"/>
      <c r="C37" s="134"/>
      <c r="D37" s="132"/>
      <c r="E37" s="133"/>
      <c r="F37" s="133"/>
      <c r="G37" s="133"/>
      <c r="H37" s="119"/>
      <c r="I37" s="120"/>
    </row>
    <row r="38" spans="1:14" x14ac:dyDescent="0.25">
      <c r="A38" s="135"/>
      <c r="B38" s="136"/>
      <c r="C38" s="137"/>
      <c r="D38" s="135"/>
      <c r="E38" s="136"/>
      <c r="F38" s="136"/>
      <c r="G38" s="136"/>
      <c r="H38" s="121"/>
      <c r="I38" s="122"/>
    </row>
    <row r="39" spans="1:14" x14ac:dyDescent="0.25">
      <c r="A39" s="135"/>
      <c r="B39" s="136"/>
      <c r="C39" s="137"/>
      <c r="D39" s="135"/>
      <c r="E39" s="136"/>
      <c r="F39" s="136"/>
      <c r="G39" s="136"/>
      <c r="H39" s="121"/>
      <c r="I39" s="122"/>
    </row>
    <row r="40" spans="1:14" x14ac:dyDescent="0.25">
      <c r="A40" s="135"/>
      <c r="B40" s="136"/>
      <c r="C40" s="137"/>
      <c r="D40" s="135"/>
      <c r="E40" s="136"/>
      <c r="F40" s="136"/>
      <c r="G40" s="136"/>
      <c r="H40" s="121"/>
      <c r="I40" s="122"/>
    </row>
    <row r="41" spans="1:14" x14ac:dyDescent="0.25">
      <c r="A41" s="135"/>
      <c r="B41" s="136"/>
      <c r="C41" s="137"/>
      <c r="D41" s="135"/>
      <c r="E41" s="136"/>
      <c r="F41" s="136"/>
      <c r="G41" s="136"/>
      <c r="H41" s="121"/>
      <c r="I41" s="122"/>
      <c r="J41" s="61"/>
      <c r="K41" s="61"/>
      <c r="L41" s="61"/>
      <c r="M41" s="61"/>
    </row>
    <row r="42" spans="1:14" x14ac:dyDescent="0.25">
      <c r="A42" s="135"/>
      <c r="B42" s="136"/>
      <c r="C42" s="137"/>
      <c r="D42" s="135"/>
      <c r="E42" s="136"/>
      <c r="F42" s="136"/>
      <c r="G42" s="136"/>
      <c r="H42" s="121"/>
      <c r="I42" s="122"/>
      <c r="J42" s="48"/>
      <c r="K42" s="48"/>
      <c r="L42" s="48"/>
    </row>
    <row r="43" spans="1:14" x14ac:dyDescent="0.25">
      <c r="A43" s="135"/>
      <c r="B43" s="136"/>
      <c r="C43" s="137"/>
      <c r="D43" s="135"/>
      <c r="E43" s="136"/>
      <c r="F43" s="136"/>
      <c r="G43" s="136"/>
      <c r="H43" s="121"/>
      <c r="I43" s="122"/>
      <c r="K43" s="48"/>
      <c r="L43" s="48"/>
    </row>
    <row r="44" spans="1:14" x14ac:dyDescent="0.25">
      <c r="A44" s="135"/>
      <c r="B44" s="136"/>
      <c r="C44" s="137"/>
      <c r="D44" s="135"/>
      <c r="E44" s="136"/>
      <c r="F44" s="136"/>
      <c r="G44" s="136"/>
      <c r="H44" s="121"/>
      <c r="I44" s="122"/>
      <c r="K44" s="48"/>
      <c r="L44" s="48"/>
    </row>
    <row r="45" spans="1:14" x14ac:dyDescent="0.25">
      <c r="A45" s="135"/>
      <c r="B45" s="136"/>
      <c r="C45" s="137"/>
      <c r="D45" s="135"/>
      <c r="E45" s="136"/>
      <c r="F45" s="136"/>
      <c r="G45" s="136"/>
      <c r="H45" s="121"/>
      <c r="I45" s="122"/>
      <c r="K45" s="48"/>
      <c r="L45" s="48"/>
      <c r="M45" s="48"/>
    </row>
    <row r="46" spans="1:14" x14ac:dyDescent="0.25">
      <c r="A46" s="135"/>
      <c r="B46" s="136"/>
      <c r="C46" s="137"/>
      <c r="D46" s="135"/>
      <c r="E46" s="136"/>
      <c r="F46" s="136"/>
      <c r="G46" s="136"/>
      <c r="H46" s="121"/>
      <c r="I46" s="122"/>
      <c r="K46"/>
      <c r="L46" s="48"/>
    </row>
    <row r="47" spans="1:14" x14ac:dyDescent="0.25">
      <c r="A47" s="135"/>
      <c r="B47" s="136"/>
      <c r="C47" s="137"/>
      <c r="D47" s="135"/>
      <c r="E47" s="136"/>
      <c r="F47" s="136"/>
      <c r="G47" s="136"/>
      <c r="H47" s="121"/>
      <c r="I47" s="122"/>
      <c r="K47"/>
      <c r="L47" s="48" t="s">
        <v>72</v>
      </c>
      <c r="M47" t="s">
        <v>51</v>
      </c>
      <c r="N47" t="s">
        <v>108</v>
      </c>
    </row>
    <row r="48" spans="1:14" x14ac:dyDescent="0.25">
      <c r="A48" s="135"/>
      <c r="B48" s="136"/>
      <c r="C48" s="137"/>
      <c r="D48" s="135"/>
      <c r="E48" s="136"/>
      <c r="F48" s="136"/>
      <c r="G48" s="136"/>
      <c r="H48" s="121"/>
      <c r="I48" s="122"/>
      <c r="K48" t="s">
        <v>73</v>
      </c>
      <c r="L48">
        <v>1.23</v>
      </c>
      <c r="M48">
        <v>1.48</v>
      </c>
      <c r="N48">
        <f>L48*M48</f>
        <v>1.8204</v>
      </c>
    </row>
    <row r="49" spans="1:14" x14ac:dyDescent="0.25">
      <c r="A49" s="135"/>
      <c r="B49" s="136"/>
      <c r="C49" s="137"/>
      <c r="D49" s="135"/>
      <c r="E49" s="136"/>
      <c r="F49" s="136"/>
      <c r="G49" s="136"/>
      <c r="H49" s="121"/>
      <c r="I49" s="122"/>
      <c r="K49" t="s">
        <v>74</v>
      </c>
      <c r="L49" s="59">
        <f>L48-B25/1000*2</f>
        <v>1.23</v>
      </c>
      <c r="M49" s="59">
        <f>M48-B25/1000*2</f>
        <v>1.48</v>
      </c>
    </row>
    <row r="50" spans="1:14" x14ac:dyDescent="0.25">
      <c r="A50" s="135"/>
      <c r="B50" s="136"/>
      <c r="C50" s="137"/>
      <c r="D50" s="135"/>
      <c r="E50" s="136"/>
      <c r="F50" s="136"/>
      <c r="G50" s="136"/>
      <c r="H50" s="121"/>
      <c r="I50" s="122"/>
      <c r="K50"/>
      <c r="L50" t="s">
        <v>75</v>
      </c>
      <c r="M50" t="s">
        <v>109</v>
      </c>
    </row>
    <row r="51" spans="1:14" x14ac:dyDescent="0.25">
      <c r="A51" s="135"/>
      <c r="B51" s="136"/>
      <c r="C51" s="137"/>
      <c r="D51" s="135"/>
      <c r="E51" s="136"/>
      <c r="F51" s="136"/>
      <c r="G51" s="136"/>
      <c r="H51" s="121"/>
      <c r="I51" s="122"/>
      <c r="K51" t="s">
        <v>76</v>
      </c>
      <c r="L51" s="60">
        <f>L49*M49</f>
        <v>1.8204</v>
      </c>
      <c r="M51" s="59">
        <f>E17</f>
        <v>0</v>
      </c>
    </row>
    <row r="52" spans="1:14" x14ac:dyDescent="0.25">
      <c r="A52" s="135"/>
      <c r="B52" s="136"/>
      <c r="C52" s="137"/>
      <c r="D52" s="135"/>
      <c r="E52" s="136"/>
      <c r="F52" s="136"/>
      <c r="G52" s="136"/>
      <c r="H52" s="121"/>
      <c r="I52" s="122"/>
      <c r="K52" t="s">
        <v>73</v>
      </c>
      <c r="L52" s="60">
        <f>L48*M48-L51</f>
        <v>0</v>
      </c>
      <c r="M52" s="59" t="e">
        <f>E24</f>
        <v>#VALUE!</v>
      </c>
    </row>
    <row r="53" spans="1:14" ht="15.75" thickBot="1" x14ac:dyDescent="0.3">
      <c r="A53" s="138"/>
      <c r="B53" s="139"/>
      <c r="C53" s="140"/>
      <c r="D53" s="138"/>
      <c r="E53" s="139"/>
      <c r="F53" s="139"/>
      <c r="G53" s="139"/>
      <c r="H53" s="123"/>
      <c r="I53" s="124"/>
      <c r="K53" t="s">
        <v>74</v>
      </c>
      <c r="L53" s="59">
        <f>2*(L49+M49)</f>
        <v>5.42</v>
      </c>
      <c r="M53" s="60" t="e">
        <f>E29</f>
        <v>#VALUE!</v>
      </c>
    </row>
    <row r="54" spans="1:14" ht="15.75" thickTop="1" x14ac:dyDescent="0.25">
      <c r="K54" t="s">
        <v>71</v>
      </c>
      <c r="L54" s="60" t="e">
        <f>SUMPRODUCT(L51:L53,M51:M53)/(L48*M48)</f>
        <v>#VALUE!</v>
      </c>
    </row>
    <row r="55" spans="1:14" x14ac:dyDescent="0.25">
      <c r="A55"/>
      <c r="K55" s="60" t="s">
        <v>110</v>
      </c>
      <c r="L55" s="71">
        <f>L51/(L52+L51)</f>
        <v>1</v>
      </c>
      <c r="N55" s="1" t="s">
        <v>3</v>
      </c>
    </row>
    <row r="56" spans="1:14" x14ac:dyDescent="0.25">
      <c r="A56"/>
      <c r="N56" s="1" t="s">
        <v>4</v>
      </c>
    </row>
    <row r="57" spans="1:14" x14ac:dyDescent="0.25">
      <c r="M57" t="s">
        <v>45</v>
      </c>
      <c r="N57" s="1" t="s">
        <v>5</v>
      </c>
    </row>
    <row r="58" spans="1:14" x14ac:dyDescent="0.25">
      <c r="M58" t="s">
        <v>48</v>
      </c>
      <c r="N58" s="1" t="s">
        <v>89</v>
      </c>
    </row>
    <row r="66" spans="1:12" x14ac:dyDescent="0.25">
      <c r="I66"/>
      <c r="J66"/>
      <c r="K66"/>
      <c r="L66"/>
    </row>
    <row r="67" spans="1:12" x14ac:dyDescent="0.25">
      <c r="I67"/>
      <c r="J67"/>
      <c r="K67"/>
      <c r="L67"/>
    </row>
    <row r="68" spans="1:12" x14ac:dyDescent="0.25">
      <c r="I68"/>
      <c r="J68"/>
      <c r="K68"/>
      <c r="L68"/>
    </row>
    <row r="69" spans="1:12" x14ac:dyDescent="0.25">
      <c r="I69"/>
      <c r="J69"/>
      <c r="K69"/>
      <c r="L69"/>
    </row>
    <row r="70" spans="1:12" x14ac:dyDescent="0.25">
      <c r="I70"/>
      <c r="J70"/>
      <c r="K70"/>
      <c r="L70"/>
    </row>
    <row r="71" spans="1:12" x14ac:dyDescent="0.25">
      <c r="A71" s="10"/>
      <c r="I71"/>
      <c r="J71"/>
      <c r="K71"/>
      <c r="L71"/>
    </row>
    <row r="72" spans="1:12" x14ac:dyDescent="0.25">
      <c r="I72"/>
      <c r="J72"/>
      <c r="K72"/>
      <c r="L72"/>
    </row>
    <row r="73" spans="1:12" x14ac:dyDescent="0.25">
      <c r="I73"/>
      <c r="J73"/>
      <c r="K73"/>
      <c r="L73"/>
    </row>
    <row r="74" spans="1:12" x14ac:dyDescent="0.25">
      <c r="I74"/>
      <c r="J74"/>
      <c r="K74"/>
      <c r="L74"/>
    </row>
    <row r="75" spans="1:12" x14ac:dyDescent="0.25">
      <c r="I75"/>
      <c r="J75"/>
      <c r="K75"/>
      <c r="L75"/>
    </row>
    <row r="76" spans="1:12" x14ac:dyDescent="0.25">
      <c r="I76"/>
      <c r="J76"/>
      <c r="K76"/>
      <c r="L76"/>
    </row>
    <row r="77" spans="1:12" x14ac:dyDescent="0.25">
      <c r="I77"/>
      <c r="J77"/>
      <c r="K77"/>
      <c r="L77"/>
    </row>
    <row r="78" spans="1:12" x14ac:dyDescent="0.25">
      <c r="I78"/>
      <c r="J78"/>
      <c r="K78"/>
      <c r="L78"/>
    </row>
    <row r="79" spans="1:12" x14ac:dyDescent="0.25">
      <c r="I79"/>
      <c r="J79"/>
      <c r="K79"/>
      <c r="L79"/>
    </row>
    <row r="80" spans="1:12" x14ac:dyDescent="0.25">
      <c r="I80"/>
      <c r="J80"/>
      <c r="K80"/>
      <c r="L80"/>
    </row>
    <row r="81" spans="9:12" x14ac:dyDescent="0.25">
      <c r="I81"/>
      <c r="J81"/>
      <c r="K81"/>
      <c r="L81"/>
    </row>
    <row r="82" spans="9:12" x14ac:dyDescent="0.25">
      <c r="I82"/>
      <c r="J82"/>
      <c r="K82"/>
      <c r="L82"/>
    </row>
    <row r="83" spans="9:12" x14ac:dyDescent="0.25">
      <c r="I83"/>
      <c r="J83"/>
      <c r="K83"/>
      <c r="L83"/>
    </row>
    <row r="84" spans="9:12" x14ac:dyDescent="0.25">
      <c r="I84"/>
      <c r="J84"/>
      <c r="K84"/>
      <c r="L84"/>
    </row>
    <row r="85" spans="9:12" x14ac:dyDescent="0.25">
      <c r="I85"/>
      <c r="J85"/>
      <c r="K85"/>
      <c r="L85"/>
    </row>
    <row r="86" spans="9:12" x14ac:dyDescent="0.25">
      <c r="I86"/>
      <c r="J86"/>
      <c r="K86"/>
      <c r="L86"/>
    </row>
    <row r="87" spans="9:12" x14ac:dyDescent="0.25">
      <c r="I87"/>
      <c r="J87"/>
      <c r="K87"/>
      <c r="L87"/>
    </row>
    <row r="88" spans="9:12" x14ac:dyDescent="0.25">
      <c r="I88"/>
      <c r="J88"/>
      <c r="K88"/>
      <c r="L88"/>
    </row>
    <row r="89" spans="9:12" x14ac:dyDescent="0.25">
      <c r="I89"/>
      <c r="J89"/>
      <c r="K89"/>
      <c r="L89"/>
    </row>
    <row r="90" spans="9:12" x14ac:dyDescent="0.25">
      <c r="I90"/>
      <c r="J90"/>
      <c r="K90"/>
      <c r="L90"/>
    </row>
    <row r="91" spans="9:12" x14ac:dyDescent="0.25">
      <c r="I91"/>
      <c r="J91"/>
      <c r="K91"/>
      <c r="L91"/>
    </row>
    <row r="92" spans="9:12" x14ac:dyDescent="0.25">
      <c r="I92"/>
      <c r="J92"/>
      <c r="K92"/>
      <c r="L92"/>
    </row>
    <row r="93" spans="9:12" x14ac:dyDescent="0.25">
      <c r="I93"/>
      <c r="J93"/>
      <c r="K93"/>
      <c r="L93"/>
    </row>
    <row r="94" spans="9:12" x14ac:dyDescent="0.25">
      <c r="I94"/>
      <c r="J94"/>
      <c r="K94"/>
      <c r="L94"/>
    </row>
    <row r="95" spans="9:12" x14ac:dyDescent="0.25">
      <c r="I95"/>
      <c r="J95"/>
      <c r="K95"/>
      <c r="L95"/>
    </row>
    <row r="96" spans="9:12" x14ac:dyDescent="0.25">
      <c r="I96"/>
      <c r="J96"/>
      <c r="K96"/>
      <c r="L96"/>
    </row>
    <row r="97" spans="9:12" x14ac:dyDescent="0.25">
      <c r="I97"/>
      <c r="J97"/>
      <c r="K97"/>
      <c r="L97"/>
    </row>
    <row r="98" spans="9:12" x14ac:dyDescent="0.25">
      <c r="I98"/>
      <c r="J98"/>
      <c r="K98"/>
      <c r="L98"/>
    </row>
    <row r="99" spans="9:12" x14ac:dyDescent="0.25">
      <c r="I99"/>
      <c r="J99"/>
      <c r="K99"/>
      <c r="L99"/>
    </row>
    <row r="100" spans="9:12" x14ac:dyDescent="0.25">
      <c r="I100"/>
      <c r="J100"/>
      <c r="K100"/>
      <c r="L100"/>
    </row>
    <row r="101" spans="9:12" x14ac:dyDescent="0.25">
      <c r="I101"/>
      <c r="J101"/>
      <c r="K101"/>
      <c r="L101"/>
    </row>
    <row r="102" spans="9:12" x14ac:dyDescent="0.25">
      <c r="I102"/>
      <c r="J102"/>
      <c r="K102"/>
      <c r="L102"/>
    </row>
    <row r="103" spans="9:12" x14ac:dyDescent="0.25">
      <c r="I103"/>
      <c r="J103"/>
      <c r="K103"/>
      <c r="L103"/>
    </row>
    <row r="104" spans="9:12" x14ac:dyDescent="0.25">
      <c r="I104"/>
      <c r="J104"/>
      <c r="K104"/>
      <c r="L104"/>
    </row>
    <row r="105" spans="9:12" x14ac:dyDescent="0.25">
      <c r="I105"/>
      <c r="J105"/>
      <c r="K105"/>
      <c r="L105"/>
    </row>
    <row r="106" spans="9:12" x14ac:dyDescent="0.25">
      <c r="I106"/>
      <c r="J106"/>
      <c r="K106"/>
      <c r="L106"/>
    </row>
    <row r="107" spans="9:12" x14ac:dyDescent="0.25">
      <c r="I107"/>
      <c r="J107"/>
      <c r="K107"/>
      <c r="L107"/>
    </row>
    <row r="108" spans="9:12" x14ac:dyDescent="0.25">
      <c r="I108" s="10"/>
      <c r="J108" s="10"/>
      <c r="K108" s="10"/>
      <c r="L108" s="10"/>
    </row>
    <row r="109" spans="9:12" x14ac:dyDescent="0.25">
      <c r="I109" s="10"/>
      <c r="J109" s="10"/>
      <c r="K109" s="10"/>
      <c r="L109" s="10"/>
    </row>
  </sheetData>
  <sheetProtection algorithmName="SHA-512" hashValue="HKu4kEcMajbECXVqDnsUkhr7DQma80zrTiESzxD6/GTf/vLFh2o+eHUH/+J3+u6ISXAfKbm7BXh9P3SWaH8uKQ==" saltValue="l1ifm+9IYPbcdECEaKMEYg==" spinCount="100000" sheet="1" selectLockedCells="1"/>
  <mergeCells count="15">
    <mergeCell ref="H37:I53"/>
    <mergeCell ref="A14:B14"/>
    <mergeCell ref="D14:E14"/>
    <mergeCell ref="B32:B33"/>
    <mergeCell ref="A36:C36"/>
    <mergeCell ref="D36:G36"/>
    <mergeCell ref="A37:C53"/>
    <mergeCell ref="D37:G53"/>
    <mergeCell ref="B10:B11"/>
    <mergeCell ref="G10:G11"/>
    <mergeCell ref="A1:G1"/>
    <mergeCell ref="A3:B3"/>
    <mergeCell ref="B6:C6"/>
    <mergeCell ref="B8:B9"/>
    <mergeCell ref="G8:G9"/>
  </mergeCells>
  <conditionalFormatting sqref="K25 K21:K22 K14:K19 K8:N12 K3:M6 M2 N2:N6">
    <cfRule type="cellIs" dxfId="92" priority="28" operator="equal">
      <formula>"No"</formula>
    </cfRule>
    <cfRule type="cellIs" dxfId="91" priority="29" operator="equal">
      <formula>"Verifying"</formula>
    </cfRule>
    <cfRule type="cellIs" dxfId="90" priority="30" operator="equal">
      <formula>"Yes"</formula>
    </cfRule>
  </conditionalFormatting>
  <conditionalFormatting sqref="K23:K24">
    <cfRule type="cellIs" dxfId="89" priority="25" operator="equal">
      <formula>"No"</formula>
    </cfRule>
    <cfRule type="cellIs" dxfId="88" priority="26" operator="equal">
      <formula>"Verifying"</formula>
    </cfRule>
    <cfRule type="cellIs" dxfId="87" priority="27" operator="equal">
      <formula>"Yes"</formula>
    </cfRule>
  </conditionalFormatting>
  <conditionalFormatting sqref="M23:M25 M21 M14:M19">
    <cfRule type="cellIs" dxfId="86" priority="22" operator="equal">
      <formula>"No"</formula>
    </cfRule>
    <cfRule type="cellIs" dxfId="85" priority="23" operator="equal">
      <formula>"Verifying"</formula>
    </cfRule>
    <cfRule type="cellIs" dxfId="84" priority="24" operator="equal">
      <formula>"Yes"</formula>
    </cfRule>
  </conditionalFormatting>
  <conditionalFormatting sqref="M22">
    <cfRule type="cellIs" dxfId="83" priority="19" operator="equal">
      <formula>"No"</formula>
    </cfRule>
    <cfRule type="cellIs" dxfId="82" priority="20" operator="equal">
      <formula>"Verifying"</formula>
    </cfRule>
    <cfRule type="cellIs" dxfId="81" priority="21" operator="equal">
      <formula>"Yes"</formula>
    </cfRule>
  </conditionalFormatting>
  <conditionalFormatting sqref="N23:N25 N21 N14:N19">
    <cfRule type="cellIs" dxfId="80" priority="10" operator="equal">
      <formula>"No"</formula>
    </cfRule>
    <cfRule type="cellIs" dxfId="79" priority="11" operator="equal">
      <formula>"Verifying"</formula>
    </cfRule>
    <cfRule type="cellIs" dxfId="78" priority="12" operator="equal">
      <formula>"Yes"</formula>
    </cfRule>
  </conditionalFormatting>
  <conditionalFormatting sqref="N22">
    <cfRule type="cellIs" dxfId="77" priority="7" operator="equal">
      <formula>"No"</formula>
    </cfRule>
    <cfRule type="cellIs" dxfId="76" priority="8" operator="equal">
      <formula>"Verifying"</formula>
    </cfRule>
    <cfRule type="cellIs" dxfId="75" priority="9" operator="equal">
      <formula>"Yes"</formula>
    </cfRule>
  </conditionalFormatting>
  <conditionalFormatting sqref="L25 L21:L22 L14:L19">
    <cfRule type="cellIs" dxfId="74" priority="16" operator="equal">
      <formula>"No"</formula>
    </cfRule>
    <cfRule type="cellIs" dxfId="73" priority="17" operator="equal">
      <formula>"Verifying"</formula>
    </cfRule>
    <cfRule type="cellIs" dxfId="72" priority="18" operator="equal">
      <formula>"Yes"</formula>
    </cfRule>
  </conditionalFormatting>
  <conditionalFormatting sqref="L23:L24">
    <cfRule type="cellIs" dxfId="71" priority="13" operator="equal">
      <formula>"No"</formula>
    </cfRule>
    <cfRule type="cellIs" dxfId="70" priority="14" operator="equal">
      <formula>"Verifying"</formula>
    </cfRule>
    <cfRule type="cellIs" dxfId="69" priority="15" operator="equal">
      <formula>"Yes"</formula>
    </cfRule>
  </conditionalFormatting>
  <conditionalFormatting sqref="K21:N25 K14:N19">
    <cfRule type="cellIs" dxfId="68" priority="4" operator="equal">
      <formula>"No"</formula>
    </cfRule>
    <cfRule type="cellIs" dxfId="67" priority="5" operator="equal">
      <formula>"Verifying"</formula>
    </cfRule>
    <cfRule type="cellIs" dxfId="66" priority="6" operator="equal">
      <formula>"Yes"</formula>
    </cfRule>
  </conditionalFormatting>
  <conditionalFormatting sqref="K7:N7">
    <cfRule type="cellIs" dxfId="65" priority="1" operator="equal">
      <formula>"No"</formula>
    </cfRule>
    <cfRule type="cellIs" dxfId="64" priority="2" operator="equal">
      <formula>"Verifying"</formula>
    </cfRule>
    <cfRule type="cellIs" dxfId="63" priority="3" operator="equal">
      <formula>"Yes"</formula>
    </cfRule>
  </conditionalFormatting>
  <dataValidations count="2">
    <dataValidation type="list" allowBlank="1" showInputMessage="1" showErrorMessage="1" sqref="I21:J22 I4:L17 I19:J19 K19:L22" xr:uid="{CD3F9927-D92C-47DB-943D-146DE7A51801}">
      <formula1>$N$55:$N$58</formula1>
    </dataValidation>
    <dataValidation type="list" allowBlank="1" showInputMessage="1" showErrorMessage="1" sqref="K18:L18 K23:L25" xr:uid="{55DED554-35A8-48A5-9DD7-546F445FF3E5}">
      <formula1>$N$55:$N$57</formula1>
    </dataValidation>
  </dataValidations>
  <pageMargins left="0.7" right="0.7" top="0.75" bottom="0.75" header="0.3" footer="0.3"/>
  <pageSetup scale="49" orientation="landscape"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1" operator="containsText" id="{6EA250BB-54A1-4C19-B2D0-A1DA6502E301}">
            <xm:f>NOT(ISERROR(SEARCH("If the Frame is NOT homogeneous, use Window-Actual Frame worksheet",B13)))</xm:f>
            <xm:f>"If the Frame is NOT homogeneous, use Window-Actual Frame worksheet"</xm:f>
            <x14:dxf>
              <fill>
                <patternFill>
                  <bgColor rgb="FFFF0000"/>
                </patternFill>
              </fill>
            </x14:dxf>
          </x14:cfRule>
          <xm:sqref>B13:C13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F6B1D-390C-46DC-892C-D74539CF20E5}">
  <dimension ref="A1:DX109"/>
  <sheetViews>
    <sheetView showGridLines="0" zoomScale="85" zoomScaleNormal="85" zoomScaleSheetLayoutView="50" workbookViewId="0">
      <selection activeCell="E29" sqref="E29"/>
    </sheetView>
  </sheetViews>
  <sheetFormatPr defaultRowHeight="15" x14ac:dyDescent="0.25"/>
  <cols>
    <col min="1" max="1" width="23.85546875" style="1" customWidth="1"/>
    <col min="2" max="2" width="20.5703125" customWidth="1"/>
    <col min="3" max="3" width="21.7109375" customWidth="1"/>
    <col min="4" max="4" width="24.7109375" customWidth="1"/>
    <col min="5" max="5" width="25.7109375" bestFit="1" customWidth="1"/>
    <col min="6" max="6" width="18.140625" bestFit="1" customWidth="1"/>
    <col min="7" max="7" width="10.140625" bestFit="1" customWidth="1"/>
    <col min="8" max="8" width="69.7109375" customWidth="1"/>
    <col min="9" max="12" width="25.7109375" style="50" customWidth="1"/>
    <col min="13" max="14" width="45.7109375" customWidth="1"/>
  </cols>
  <sheetData>
    <row r="1" spans="1:128" ht="19.5" thickBot="1" x14ac:dyDescent="0.3">
      <c r="A1" s="113" t="s">
        <v>39</v>
      </c>
      <c r="B1" s="114"/>
      <c r="C1" s="114"/>
      <c r="D1" s="114"/>
      <c r="E1" s="114"/>
      <c r="F1" s="114"/>
      <c r="G1" s="115"/>
      <c r="H1" s="23" t="s">
        <v>21</v>
      </c>
      <c r="I1" s="23" t="s">
        <v>22</v>
      </c>
      <c r="J1" s="23" t="s">
        <v>22</v>
      </c>
      <c r="K1" s="23" t="s">
        <v>13</v>
      </c>
      <c r="L1" s="23" t="s">
        <v>78</v>
      </c>
      <c r="M1" s="23" t="s">
        <v>60</v>
      </c>
      <c r="N1" s="23" t="s">
        <v>61</v>
      </c>
    </row>
    <row r="2" spans="1:128" ht="15.4" customHeight="1" thickBot="1" x14ac:dyDescent="0.3">
      <c r="D2" s="27" t="s">
        <v>35</v>
      </c>
      <c r="E2" s="86"/>
      <c r="H2" s="21" t="s">
        <v>47</v>
      </c>
      <c r="I2" s="46" t="str">
        <f>A8&amp; " &amp; " &amp;A9</f>
        <v>Upanel &amp; L2D</v>
      </c>
      <c r="J2" s="46" t="str">
        <f>A10&amp; " &amp; " &amp;A11</f>
        <v>Ucog &amp; L2D</v>
      </c>
      <c r="K2" s="46" t="str">
        <f>I2</f>
        <v>Upanel &amp; L2D</v>
      </c>
      <c r="L2" s="46" t="str">
        <f>J2</f>
        <v>Ucog &amp; L2D</v>
      </c>
      <c r="M2" s="11"/>
      <c r="N2" s="11"/>
    </row>
    <row r="3" spans="1:128" ht="15.4" customHeight="1" x14ac:dyDescent="0.25">
      <c r="A3" s="116" t="s">
        <v>113</v>
      </c>
      <c r="B3" s="116"/>
      <c r="D3" s="28" t="s">
        <v>36</v>
      </c>
      <c r="E3" s="87"/>
      <c r="H3" s="11" t="s">
        <v>27</v>
      </c>
      <c r="I3" s="92"/>
      <c r="J3" s="92"/>
      <c r="K3" s="93"/>
      <c r="L3" s="93"/>
      <c r="M3" s="94"/>
      <c r="N3" s="94"/>
    </row>
    <row r="4" spans="1:128" s="17" customFormat="1" ht="15.4" customHeight="1" thickBot="1" x14ac:dyDescent="0.3">
      <c r="A4"/>
      <c r="B4"/>
      <c r="C4"/>
      <c r="D4" s="29" t="s">
        <v>37</v>
      </c>
      <c r="E4" s="88"/>
      <c r="F4"/>
      <c r="G4"/>
      <c r="H4" s="55" t="s">
        <v>26</v>
      </c>
      <c r="I4" s="92"/>
      <c r="J4" s="92"/>
      <c r="K4" s="93"/>
      <c r="L4" s="93"/>
      <c r="M4" s="94"/>
      <c r="N4" s="9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row>
    <row r="5" spans="1:128" ht="15.75" thickBot="1" x14ac:dyDescent="0.3">
      <c r="A5" s="26" t="s">
        <v>6</v>
      </c>
      <c r="B5" s="33" t="s">
        <v>7</v>
      </c>
      <c r="C5" s="34" t="s">
        <v>8</v>
      </c>
      <c r="D5" s="35" t="s">
        <v>17</v>
      </c>
      <c r="E5" s="36" t="s">
        <v>9</v>
      </c>
      <c r="H5" s="73" t="s">
        <v>112</v>
      </c>
      <c r="I5" s="92"/>
      <c r="J5" s="92"/>
      <c r="K5" s="93"/>
      <c r="L5" s="93"/>
      <c r="M5" s="94"/>
      <c r="N5" s="94"/>
    </row>
    <row r="6" spans="1:128" ht="15.75" thickBot="1" x14ac:dyDescent="0.3">
      <c r="A6" s="32" t="s">
        <v>18</v>
      </c>
      <c r="B6" s="117"/>
      <c r="C6" s="118"/>
      <c r="H6" s="12" t="s">
        <v>83</v>
      </c>
      <c r="I6" s="92"/>
      <c r="J6" s="92"/>
      <c r="K6" s="93"/>
      <c r="L6" s="93"/>
      <c r="M6" s="94"/>
      <c r="N6" s="94"/>
    </row>
    <row r="7" spans="1:128" ht="15.75" thickBot="1" x14ac:dyDescent="0.3">
      <c r="A7" s="103" t="s">
        <v>40</v>
      </c>
      <c r="B7" s="23" t="s">
        <v>16</v>
      </c>
      <c r="C7" s="23" t="s">
        <v>42</v>
      </c>
      <c r="D7" s="23" t="s">
        <v>34</v>
      </c>
      <c r="E7" s="23" t="s">
        <v>41</v>
      </c>
      <c r="F7" s="23" t="s">
        <v>43</v>
      </c>
      <c r="G7" s="23" t="s">
        <v>15</v>
      </c>
      <c r="H7" s="54" t="s">
        <v>111</v>
      </c>
      <c r="I7" s="92"/>
      <c r="J7" s="92"/>
      <c r="K7" s="93"/>
      <c r="L7" s="93"/>
      <c r="M7" s="94"/>
      <c r="N7" s="94"/>
    </row>
    <row r="8" spans="1:128" ht="15.75" thickBot="1" x14ac:dyDescent="0.3">
      <c r="A8" s="13" t="s">
        <v>62</v>
      </c>
      <c r="B8" s="109"/>
      <c r="C8" s="80"/>
      <c r="D8" s="81"/>
      <c r="E8" s="82"/>
      <c r="F8" s="30"/>
      <c r="G8" s="111"/>
      <c r="H8" s="12" t="s">
        <v>23</v>
      </c>
      <c r="I8" s="92"/>
      <c r="J8" s="92"/>
      <c r="K8" s="93"/>
      <c r="L8" s="93"/>
      <c r="M8" s="94"/>
      <c r="N8" s="94"/>
    </row>
    <row r="9" spans="1:128" ht="15.75" thickBot="1" x14ac:dyDescent="0.3">
      <c r="A9" s="7" t="s">
        <v>0</v>
      </c>
      <c r="B9" s="110"/>
      <c r="C9" s="83"/>
      <c r="D9" s="84"/>
      <c r="E9" s="85"/>
      <c r="F9" s="38" t="str">
        <f>IF(ISBLANK(E9),"",D9*E9/1000)</f>
        <v/>
      </c>
      <c r="G9" s="112"/>
      <c r="H9" s="44" t="s">
        <v>84</v>
      </c>
      <c r="I9" s="92"/>
      <c r="J9" s="92"/>
      <c r="K9" s="93"/>
      <c r="L9" s="93"/>
      <c r="M9" s="94"/>
      <c r="N9" s="94"/>
    </row>
    <row r="10" spans="1:128" ht="15.75" thickBot="1" x14ac:dyDescent="0.3">
      <c r="A10" s="13" t="s">
        <v>63</v>
      </c>
      <c r="B10" s="109"/>
      <c r="C10" s="80"/>
      <c r="D10" s="81"/>
      <c r="E10" s="82"/>
      <c r="F10" s="30"/>
      <c r="G10" s="111"/>
      <c r="H10" s="12" t="s">
        <v>24</v>
      </c>
      <c r="I10" s="92"/>
      <c r="J10" s="92"/>
      <c r="K10" s="93"/>
      <c r="L10" s="93"/>
      <c r="M10" s="94"/>
      <c r="N10" s="94"/>
    </row>
    <row r="11" spans="1:128" ht="15.75" thickBot="1" x14ac:dyDescent="0.3">
      <c r="A11" s="7" t="s">
        <v>0</v>
      </c>
      <c r="B11" s="110"/>
      <c r="C11" s="83"/>
      <c r="D11" s="84"/>
      <c r="E11" s="85"/>
      <c r="F11" s="38" t="str">
        <f>IF(ISBLANK(E11),"",D11*E11/1000)</f>
        <v/>
      </c>
      <c r="G11" s="112"/>
      <c r="H11" s="12" t="s">
        <v>25</v>
      </c>
      <c r="I11" s="92"/>
      <c r="J11" s="92"/>
      <c r="K11" s="93"/>
      <c r="L11" s="93"/>
      <c r="M11" s="94"/>
      <c r="N11" s="94"/>
    </row>
    <row r="12" spans="1:128" ht="15.75" thickBot="1" x14ac:dyDescent="0.3">
      <c r="H12" s="12" t="s">
        <v>81</v>
      </c>
      <c r="I12" s="92"/>
      <c r="J12" s="92"/>
      <c r="K12" s="93"/>
      <c r="L12" s="93"/>
      <c r="M12" s="94"/>
      <c r="N12" s="94"/>
    </row>
    <row r="13" spans="1:128" ht="15.75" thickBot="1" x14ac:dyDescent="0.3">
      <c r="A13" s="23" t="s">
        <v>64</v>
      </c>
      <c r="B13" s="57"/>
      <c r="C13" s="58"/>
      <c r="H13" s="22" t="s">
        <v>54</v>
      </c>
      <c r="I13" s="95"/>
      <c r="J13" s="95"/>
      <c r="K13" s="95"/>
      <c r="L13" s="95"/>
      <c r="M13" s="95"/>
      <c r="N13" s="95"/>
    </row>
    <row r="14" spans="1:128" ht="15.75" thickBot="1" x14ac:dyDescent="0.3">
      <c r="A14" s="125" t="s">
        <v>85</v>
      </c>
      <c r="B14" s="126"/>
      <c r="D14" s="127" t="s">
        <v>86</v>
      </c>
      <c r="E14" s="128"/>
      <c r="G14" s="10"/>
      <c r="H14" s="54" t="s">
        <v>53</v>
      </c>
      <c r="I14" s="92"/>
      <c r="J14" s="92"/>
      <c r="K14" s="93"/>
      <c r="L14" s="93"/>
      <c r="M14" s="94"/>
      <c r="N14" s="94"/>
    </row>
    <row r="15" spans="1:128" x14ac:dyDescent="0.25">
      <c r="A15" s="43" t="s">
        <v>87</v>
      </c>
      <c r="B15" s="102"/>
      <c r="C15" s="62" t="s">
        <v>44</v>
      </c>
      <c r="D15" s="18" t="s">
        <v>88</v>
      </c>
      <c r="E15" s="98"/>
      <c r="F15" s="4" t="s">
        <v>44</v>
      </c>
      <c r="G15" s="10"/>
      <c r="H15" s="12" t="s">
        <v>31</v>
      </c>
      <c r="I15" s="92"/>
      <c r="J15" s="92"/>
      <c r="K15" s="93"/>
      <c r="L15" s="93"/>
      <c r="M15" s="94"/>
      <c r="N15" s="94"/>
    </row>
    <row r="16" spans="1:128" x14ac:dyDescent="0.25">
      <c r="A16" s="43" t="s">
        <v>90</v>
      </c>
      <c r="B16" s="102"/>
      <c r="C16" s="63" t="s">
        <v>44</v>
      </c>
      <c r="D16" s="43" t="s">
        <v>91</v>
      </c>
      <c r="E16" s="99"/>
      <c r="F16" s="39" t="s">
        <v>44</v>
      </c>
      <c r="G16" s="10"/>
      <c r="H16" s="12" t="s">
        <v>32</v>
      </c>
      <c r="I16" s="92"/>
      <c r="J16" s="92"/>
      <c r="K16" s="93"/>
      <c r="L16" s="93"/>
      <c r="M16" s="94"/>
      <c r="N16" s="94"/>
    </row>
    <row r="17" spans="1:14" x14ac:dyDescent="0.25">
      <c r="A17" s="43" t="s">
        <v>92</v>
      </c>
      <c r="B17" s="102"/>
      <c r="C17" s="64" t="s">
        <v>44</v>
      </c>
      <c r="D17" s="5" t="s">
        <v>52</v>
      </c>
      <c r="E17" s="100"/>
      <c r="F17" s="6" t="s">
        <v>1</v>
      </c>
      <c r="H17" s="12" t="s">
        <v>82</v>
      </c>
      <c r="I17" s="92"/>
      <c r="J17" s="92"/>
      <c r="K17" s="93"/>
      <c r="L17" s="93"/>
      <c r="M17" s="94"/>
      <c r="N17" s="94"/>
    </row>
    <row r="18" spans="1:14" x14ac:dyDescent="0.25">
      <c r="A18" s="65" t="s">
        <v>12</v>
      </c>
      <c r="B18" s="100"/>
      <c r="C18" s="66" t="s">
        <v>114</v>
      </c>
      <c r="D18" s="43" t="s">
        <v>93</v>
      </c>
      <c r="E18" s="99"/>
      <c r="F18" s="67" t="s">
        <v>94</v>
      </c>
      <c r="H18" s="12" t="s">
        <v>33</v>
      </c>
      <c r="I18" s="92"/>
      <c r="J18" s="92"/>
      <c r="K18" s="93"/>
      <c r="L18" s="93"/>
      <c r="M18" s="94"/>
      <c r="N18" s="94"/>
    </row>
    <row r="19" spans="1:14" ht="15.75" thickBot="1" x14ac:dyDescent="0.3">
      <c r="A19" s="65" t="s">
        <v>95</v>
      </c>
      <c r="B19" s="100"/>
      <c r="C19" s="68" t="s">
        <v>114</v>
      </c>
      <c r="D19" s="5" t="s">
        <v>96</v>
      </c>
      <c r="E19" s="100"/>
      <c r="F19" s="6" t="s">
        <v>46</v>
      </c>
      <c r="H19" s="12" t="s">
        <v>30</v>
      </c>
      <c r="I19" s="92"/>
      <c r="J19" s="92"/>
      <c r="K19" s="93"/>
      <c r="L19" s="93"/>
      <c r="M19" s="94"/>
      <c r="N19" s="94"/>
    </row>
    <row r="20" spans="1:14" ht="15" customHeight="1" thickBot="1" x14ac:dyDescent="0.3">
      <c r="A20" s="37" t="s">
        <v>80</v>
      </c>
      <c r="B20" s="40" t="e">
        <f>(E15+E16)/1000/(1/E17-B15/1000-B16/1000-B17/1000-B18-B19)</f>
        <v>#DIV/0!</v>
      </c>
      <c r="C20" s="69" t="s">
        <v>46</v>
      </c>
      <c r="D20" s="47" t="s">
        <v>97</v>
      </c>
      <c r="E20" s="101"/>
      <c r="F20" s="49" t="s">
        <v>46</v>
      </c>
      <c r="H20" s="22" t="s">
        <v>59</v>
      </c>
      <c r="I20" s="95"/>
      <c r="J20" s="95"/>
      <c r="K20" s="95"/>
      <c r="L20" s="95"/>
      <c r="M20" s="95"/>
      <c r="N20" s="95"/>
    </row>
    <row r="21" spans="1:14" ht="15.75" thickBot="1" x14ac:dyDescent="0.3">
      <c r="F21" s="10"/>
      <c r="H21" s="12" t="s">
        <v>28</v>
      </c>
      <c r="I21" s="92"/>
      <c r="J21" s="92"/>
      <c r="K21" s="93"/>
      <c r="L21" s="93"/>
      <c r="M21" s="94"/>
      <c r="N21" s="94"/>
    </row>
    <row r="22" spans="1:14" ht="42.75" thickBot="1" x14ac:dyDescent="0.3">
      <c r="A22" s="56" t="s">
        <v>79</v>
      </c>
      <c r="B22" s="31" t="s">
        <v>38</v>
      </c>
      <c r="C22" s="19" t="s">
        <v>14</v>
      </c>
      <c r="D22" s="20" t="s">
        <v>2</v>
      </c>
      <c r="E22" s="52" t="s">
        <v>98</v>
      </c>
      <c r="F22" s="51" t="s">
        <v>99</v>
      </c>
      <c r="H22" s="12" t="s">
        <v>29</v>
      </c>
      <c r="I22" s="92"/>
      <c r="J22" s="92"/>
      <c r="K22" s="93"/>
      <c r="L22" s="93"/>
      <c r="M22" s="94"/>
      <c r="N22" s="94"/>
    </row>
    <row r="23" spans="1:14" ht="21.75" thickBot="1" x14ac:dyDescent="0.3">
      <c r="A23" s="13" t="str">
        <f>A9</f>
        <v>L2D</v>
      </c>
      <c r="B23" s="3"/>
      <c r="C23" s="3"/>
      <c r="D23" s="15" t="str">
        <f>F9</f>
        <v/>
      </c>
      <c r="E23" s="52" t="s">
        <v>101</v>
      </c>
      <c r="F23" s="51" t="s">
        <v>77</v>
      </c>
      <c r="H23" s="12" t="s">
        <v>19</v>
      </c>
      <c r="I23" s="92"/>
      <c r="J23" s="92"/>
      <c r="K23" s="93"/>
      <c r="L23" s="93"/>
      <c r="M23" s="94"/>
      <c r="N23" s="94"/>
    </row>
    <row r="24" spans="1:14" ht="19.5" thickBot="1" x14ac:dyDescent="0.3">
      <c r="A24" s="8" t="str">
        <f>A8</f>
        <v>Upanel</v>
      </c>
      <c r="B24" s="89"/>
      <c r="C24" s="2">
        <f>D8</f>
        <v>0</v>
      </c>
      <c r="D24" s="16">
        <f>C24*B24/1000</f>
        <v>0</v>
      </c>
      <c r="E24" s="76" t="e">
        <f>(D23-D24)/(B25/1000)</f>
        <v>#VALUE!</v>
      </c>
      <c r="F24" s="77" t="e">
        <f>E24*0.17615</f>
        <v>#VALUE!</v>
      </c>
      <c r="G24" s="10"/>
      <c r="H24" s="12" t="s">
        <v>100</v>
      </c>
      <c r="I24" s="92"/>
      <c r="J24" s="92"/>
      <c r="K24" s="93"/>
      <c r="L24" s="93"/>
      <c r="M24" s="94"/>
      <c r="N24" s="94"/>
    </row>
    <row r="25" spans="1:14" ht="15.75" thickBot="1" x14ac:dyDescent="0.3">
      <c r="A25" s="7" t="s">
        <v>66</v>
      </c>
      <c r="B25" s="88"/>
      <c r="C25" s="42"/>
      <c r="D25" s="45"/>
      <c r="H25" s="25" t="s">
        <v>20</v>
      </c>
      <c r="I25" s="96"/>
      <c r="J25" s="96"/>
      <c r="K25" s="96"/>
      <c r="L25" s="96"/>
      <c r="M25" s="97"/>
      <c r="N25" s="97"/>
    </row>
    <row r="26" spans="1:14" ht="15.75" thickBot="1" x14ac:dyDescent="0.3"/>
    <row r="27" spans="1:14" ht="42.75" thickBot="1" x14ac:dyDescent="0.3">
      <c r="A27" s="56" t="s">
        <v>67</v>
      </c>
      <c r="B27" s="31" t="s">
        <v>38</v>
      </c>
      <c r="C27" s="19" t="s">
        <v>14</v>
      </c>
      <c r="D27" s="20" t="s">
        <v>2</v>
      </c>
      <c r="E27" s="52" t="s">
        <v>58</v>
      </c>
      <c r="F27" s="51" t="s">
        <v>57</v>
      </c>
      <c r="J27" s="53"/>
      <c r="K27" s="53"/>
      <c r="L27" s="53"/>
    </row>
    <row r="28" spans="1:14" ht="19.5" thickBot="1" x14ac:dyDescent="0.3">
      <c r="A28" s="13" t="str">
        <f>A11</f>
        <v>L2D</v>
      </c>
      <c r="B28" s="3"/>
      <c r="C28" s="3"/>
      <c r="D28" s="15" t="str">
        <f>F11</f>
        <v/>
      </c>
      <c r="E28" s="52" t="s">
        <v>46</v>
      </c>
      <c r="F28" s="51" t="s">
        <v>11</v>
      </c>
    </row>
    <row r="29" spans="1:14" ht="19.5" thickBot="1" x14ac:dyDescent="0.3">
      <c r="A29" s="8" t="str">
        <f>A10</f>
        <v>Ucog</v>
      </c>
      <c r="B29" s="89"/>
      <c r="C29" s="2">
        <f>D10</f>
        <v>0</v>
      </c>
      <c r="D29" s="16">
        <f>C29*B29/1000</f>
        <v>0</v>
      </c>
      <c r="E29" s="78" t="e">
        <f>(D28-D29-D30)</f>
        <v>#VALUE!</v>
      </c>
      <c r="F29" s="77" t="e">
        <f>E29/(0.000293*1000/0.3048*1.8)</f>
        <v>#VALUE!</v>
      </c>
    </row>
    <row r="30" spans="1:14" ht="15.75" thickBot="1" x14ac:dyDescent="0.3">
      <c r="A30" s="7" t="s">
        <v>65</v>
      </c>
      <c r="B30" s="41">
        <f>B25</f>
        <v>0</v>
      </c>
      <c r="C30" s="9" t="e">
        <f>E24</f>
        <v>#VALUE!</v>
      </c>
      <c r="D30" s="14" t="e">
        <f>C30*B30/1000</f>
        <v>#VALUE!</v>
      </c>
    </row>
    <row r="31" spans="1:14" ht="19.5" thickBot="1" x14ac:dyDescent="0.3">
      <c r="A31" s="103" t="s">
        <v>40</v>
      </c>
      <c r="B31" s="23" t="s">
        <v>16</v>
      </c>
      <c r="C31" s="23" t="s">
        <v>102</v>
      </c>
      <c r="D31" s="23" t="s">
        <v>102</v>
      </c>
      <c r="E31" s="52" t="s">
        <v>70</v>
      </c>
      <c r="F31" s="51" t="s">
        <v>103</v>
      </c>
    </row>
    <row r="32" spans="1:14" ht="19.5" thickBot="1" x14ac:dyDescent="0.3">
      <c r="A32" s="24" t="s">
        <v>104</v>
      </c>
      <c r="B32" s="129"/>
      <c r="C32" s="70" t="s">
        <v>68</v>
      </c>
      <c r="D32" s="90"/>
      <c r="E32" s="76" t="str">
        <f>IF(ISNUMBER(D32),(D32-D33)/(20-D33),"")</f>
        <v/>
      </c>
      <c r="F32" s="79" t="e">
        <f>L54</f>
        <v>#VALUE!</v>
      </c>
    </row>
    <row r="33" spans="1:14" ht="15.75" thickBot="1" x14ac:dyDescent="0.3">
      <c r="B33" s="130"/>
      <c r="C33" s="70" t="s">
        <v>69</v>
      </c>
      <c r="D33" s="91"/>
    </row>
    <row r="35" spans="1:14" x14ac:dyDescent="0.25">
      <c r="A35" s="1" t="s">
        <v>10</v>
      </c>
    </row>
    <row r="36" spans="1:14" ht="15.75" thickBot="1" x14ac:dyDescent="0.3">
      <c r="A36" s="131" t="s">
        <v>105</v>
      </c>
      <c r="B36" s="131"/>
      <c r="C36" s="131"/>
      <c r="D36" s="131" t="s">
        <v>106</v>
      </c>
      <c r="E36" s="131"/>
      <c r="F36" s="131"/>
      <c r="G36" s="131"/>
      <c r="H36" s="74" t="s">
        <v>107</v>
      </c>
      <c r="I36" s="75"/>
    </row>
    <row r="37" spans="1:14" ht="15.75" thickTop="1" x14ac:dyDescent="0.25">
      <c r="A37" s="132"/>
      <c r="B37" s="133"/>
      <c r="C37" s="134"/>
      <c r="D37" s="132"/>
      <c r="E37" s="133"/>
      <c r="F37" s="133"/>
      <c r="G37" s="133"/>
      <c r="H37" s="119"/>
      <c r="I37" s="120"/>
    </row>
    <row r="38" spans="1:14" x14ac:dyDescent="0.25">
      <c r="A38" s="135"/>
      <c r="B38" s="136"/>
      <c r="C38" s="137"/>
      <c r="D38" s="135"/>
      <c r="E38" s="136"/>
      <c r="F38" s="136"/>
      <c r="G38" s="136"/>
      <c r="H38" s="121"/>
      <c r="I38" s="122"/>
    </row>
    <row r="39" spans="1:14" x14ac:dyDescent="0.25">
      <c r="A39" s="135"/>
      <c r="B39" s="136"/>
      <c r="C39" s="137"/>
      <c r="D39" s="135"/>
      <c r="E39" s="136"/>
      <c r="F39" s="136"/>
      <c r="G39" s="136"/>
      <c r="H39" s="121"/>
      <c r="I39" s="122"/>
    </row>
    <row r="40" spans="1:14" x14ac:dyDescent="0.25">
      <c r="A40" s="135"/>
      <c r="B40" s="136"/>
      <c r="C40" s="137"/>
      <c r="D40" s="135"/>
      <c r="E40" s="136"/>
      <c r="F40" s="136"/>
      <c r="G40" s="136"/>
      <c r="H40" s="121"/>
      <c r="I40" s="122"/>
    </row>
    <row r="41" spans="1:14" x14ac:dyDescent="0.25">
      <c r="A41" s="135"/>
      <c r="B41" s="136"/>
      <c r="C41" s="137"/>
      <c r="D41" s="135"/>
      <c r="E41" s="136"/>
      <c r="F41" s="136"/>
      <c r="G41" s="136"/>
      <c r="H41" s="121"/>
      <c r="I41" s="122"/>
      <c r="J41" s="61"/>
      <c r="K41" s="61"/>
      <c r="L41" s="61"/>
      <c r="M41" s="61"/>
    </row>
    <row r="42" spans="1:14" x14ac:dyDescent="0.25">
      <c r="A42" s="135"/>
      <c r="B42" s="136"/>
      <c r="C42" s="137"/>
      <c r="D42" s="135"/>
      <c r="E42" s="136"/>
      <c r="F42" s="136"/>
      <c r="G42" s="136"/>
      <c r="H42" s="121"/>
      <c r="I42" s="122"/>
      <c r="J42" s="48"/>
      <c r="K42" s="48"/>
      <c r="L42" s="48"/>
    </row>
    <row r="43" spans="1:14" x14ac:dyDescent="0.25">
      <c r="A43" s="135"/>
      <c r="B43" s="136"/>
      <c r="C43" s="137"/>
      <c r="D43" s="135"/>
      <c r="E43" s="136"/>
      <c r="F43" s="136"/>
      <c r="G43" s="136"/>
      <c r="H43" s="121"/>
      <c r="I43" s="122"/>
      <c r="K43" s="48"/>
      <c r="L43" s="48"/>
    </row>
    <row r="44" spans="1:14" x14ac:dyDescent="0.25">
      <c r="A44" s="135"/>
      <c r="B44" s="136"/>
      <c r="C44" s="137"/>
      <c r="D44" s="135"/>
      <c r="E44" s="136"/>
      <c r="F44" s="136"/>
      <c r="G44" s="136"/>
      <c r="H44" s="121"/>
      <c r="I44" s="122"/>
      <c r="K44" s="48"/>
      <c r="L44" s="48"/>
    </row>
    <row r="45" spans="1:14" x14ac:dyDescent="0.25">
      <c r="A45" s="135"/>
      <c r="B45" s="136"/>
      <c r="C45" s="137"/>
      <c r="D45" s="135"/>
      <c r="E45" s="136"/>
      <c r="F45" s="136"/>
      <c r="G45" s="136"/>
      <c r="H45" s="121"/>
      <c r="I45" s="122"/>
      <c r="K45" s="48"/>
      <c r="L45" s="48"/>
      <c r="M45" s="48"/>
    </row>
    <row r="46" spans="1:14" x14ac:dyDescent="0.25">
      <c r="A46" s="135"/>
      <c r="B46" s="136"/>
      <c r="C46" s="137"/>
      <c r="D46" s="135"/>
      <c r="E46" s="136"/>
      <c r="F46" s="136"/>
      <c r="G46" s="136"/>
      <c r="H46" s="121"/>
      <c r="I46" s="122"/>
      <c r="K46"/>
      <c r="L46" s="48"/>
    </row>
    <row r="47" spans="1:14" x14ac:dyDescent="0.25">
      <c r="A47" s="135"/>
      <c r="B47" s="136"/>
      <c r="C47" s="137"/>
      <c r="D47" s="135"/>
      <c r="E47" s="136"/>
      <c r="F47" s="136"/>
      <c r="G47" s="136"/>
      <c r="H47" s="121"/>
      <c r="I47" s="122"/>
      <c r="K47"/>
      <c r="L47" s="48" t="s">
        <v>72</v>
      </c>
      <c r="M47" t="s">
        <v>51</v>
      </c>
      <c r="N47" t="s">
        <v>108</v>
      </c>
    </row>
    <row r="48" spans="1:14" x14ac:dyDescent="0.25">
      <c r="A48" s="135"/>
      <c r="B48" s="136"/>
      <c r="C48" s="137"/>
      <c r="D48" s="135"/>
      <c r="E48" s="136"/>
      <c r="F48" s="136"/>
      <c r="G48" s="136"/>
      <c r="H48" s="121"/>
      <c r="I48" s="122"/>
      <c r="K48" t="s">
        <v>73</v>
      </c>
      <c r="L48">
        <v>1.23</v>
      </c>
      <c r="M48">
        <v>1.48</v>
      </c>
      <c r="N48">
        <f>L48*M48</f>
        <v>1.8204</v>
      </c>
    </row>
    <row r="49" spans="1:14" x14ac:dyDescent="0.25">
      <c r="A49" s="135"/>
      <c r="B49" s="136"/>
      <c r="C49" s="137"/>
      <c r="D49" s="135"/>
      <c r="E49" s="136"/>
      <c r="F49" s="136"/>
      <c r="G49" s="136"/>
      <c r="H49" s="121"/>
      <c r="I49" s="122"/>
      <c r="K49" t="s">
        <v>74</v>
      </c>
      <c r="L49" s="59">
        <f>L48-B25/1000*2</f>
        <v>1.23</v>
      </c>
      <c r="M49" s="59">
        <f>M48-B25/1000*2</f>
        <v>1.48</v>
      </c>
    </row>
    <row r="50" spans="1:14" x14ac:dyDescent="0.25">
      <c r="A50" s="135"/>
      <c r="B50" s="136"/>
      <c r="C50" s="137"/>
      <c r="D50" s="135"/>
      <c r="E50" s="136"/>
      <c r="F50" s="136"/>
      <c r="G50" s="136"/>
      <c r="H50" s="121"/>
      <c r="I50" s="122"/>
      <c r="K50"/>
      <c r="L50" t="s">
        <v>75</v>
      </c>
      <c r="M50" t="s">
        <v>109</v>
      </c>
    </row>
    <row r="51" spans="1:14" x14ac:dyDescent="0.25">
      <c r="A51" s="135"/>
      <c r="B51" s="136"/>
      <c r="C51" s="137"/>
      <c r="D51" s="135"/>
      <c r="E51" s="136"/>
      <c r="F51" s="136"/>
      <c r="G51" s="136"/>
      <c r="H51" s="121"/>
      <c r="I51" s="122"/>
      <c r="K51" t="s">
        <v>76</v>
      </c>
      <c r="L51" s="60">
        <f>L49*M49</f>
        <v>1.8204</v>
      </c>
      <c r="M51" s="59">
        <f>E17</f>
        <v>0</v>
      </c>
    </row>
    <row r="52" spans="1:14" x14ac:dyDescent="0.25">
      <c r="A52" s="135"/>
      <c r="B52" s="136"/>
      <c r="C52" s="137"/>
      <c r="D52" s="135"/>
      <c r="E52" s="136"/>
      <c r="F52" s="136"/>
      <c r="G52" s="136"/>
      <c r="H52" s="121"/>
      <c r="I52" s="122"/>
      <c r="K52" t="s">
        <v>73</v>
      </c>
      <c r="L52" s="60">
        <f>L48*M48-L51</f>
        <v>0</v>
      </c>
      <c r="M52" s="59" t="e">
        <f>E24</f>
        <v>#VALUE!</v>
      </c>
    </row>
    <row r="53" spans="1:14" ht="15.75" thickBot="1" x14ac:dyDescent="0.3">
      <c r="A53" s="138"/>
      <c r="B53" s="139"/>
      <c r="C53" s="140"/>
      <c r="D53" s="138"/>
      <c r="E53" s="139"/>
      <c r="F53" s="139"/>
      <c r="G53" s="139"/>
      <c r="H53" s="123"/>
      <c r="I53" s="124"/>
      <c r="K53" t="s">
        <v>74</v>
      </c>
      <c r="L53" s="59">
        <f>2*(L49+M49)</f>
        <v>5.42</v>
      </c>
      <c r="M53" s="60" t="e">
        <f>E29</f>
        <v>#VALUE!</v>
      </c>
    </row>
    <row r="54" spans="1:14" ht="15.75" thickTop="1" x14ac:dyDescent="0.25">
      <c r="K54" t="s">
        <v>71</v>
      </c>
      <c r="L54" s="60" t="e">
        <f>SUMPRODUCT(L51:L53,M51:M53)/(L48*M48)</f>
        <v>#VALUE!</v>
      </c>
    </row>
    <row r="55" spans="1:14" x14ac:dyDescent="0.25">
      <c r="A55"/>
      <c r="K55" s="60" t="s">
        <v>110</v>
      </c>
      <c r="L55" s="71">
        <f>L51/(L52+L51)</f>
        <v>1</v>
      </c>
      <c r="N55" s="1" t="s">
        <v>3</v>
      </c>
    </row>
    <row r="56" spans="1:14" x14ac:dyDescent="0.25">
      <c r="A56"/>
      <c r="N56" s="1" t="s">
        <v>4</v>
      </c>
    </row>
    <row r="57" spans="1:14" x14ac:dyDescent="0.25">
      <c r="M57" t="s">
        <v>45</v>
      </c>
      <c r="N57" s="1" t="s">
        <v>5</v>
      </c>
    </row>
    <row r="58" spans="1:14" x14ac:dyDescent="0.25">
      <c r="M58" t="s">
        <v>48</v>
      </c>
      <c r="N58" s="1" t="s">
        <v>89</v>
      </c>
    </row>
    <row r="66" spans="1:12" x14ac:dyDescent="0.25">
      <c r="I66"/>
      <c r="J66"/>
      <c r="K66"/>
      <c r="L66"/>
    </row>
    <row r="67" spans="1:12" x14ac:dyDescent="0.25">
      <c r="I67"/>
      <c r="J67"/>
      <c r="K67"/>
      <c r="L67"/>
    </row>
    <row r="68" spans="1:12" x14ac:dyDescent="0.25">
      <c r="I68"/>
      <c r="J68"/>
      <c r="K68"/>
      <c r="L68"/>
    </row>
    <row r="69" spans="1:12" x14ac:dyDescent="0.25">
      <c r="I69"/>
      <c r="J69"/>
      <c r="K69"/>
      <c r="L69"/>
    </row>
    <row r="70" spans="1:12" x14ac:dyDescent="0.25">
      <c r="I70"/>
      <c r="J70"/>
      <c r="K70"/>
      <c r="L70"/>
    </row>
    <row r="71" spans="1:12" x14ac:dyDescent="0.25">
      <c r="A71" s="10"/>
      <c r="I71"/>
      <c r="J71"/>
      <c r="K71"/>
      <c r="L71"/>
    </row>
    <row r="72" spans="1:12" x14ac:dyDescent="0.25">
      <c r="I72"/>
      <c r="J72"/>
      <c r="K72"/>
      <c r="L72"/>
    </row>
    <row r="73" spans="1:12" x14ac:dyDescent="0.25">
      <c r="I73"/>
      <c r="J73"/>
      <c r="K73"/>
      <c r="L73"/>
    </row>
    <row r="74" spans="1:12" x14ac:dyDescent="0.25">
      <c r="I74"/>
      <c r="J74"/>
      <c r="K74"/>
      <c r="L74"/>
    </row>
    <row r="75" spans="1:12" x14ac:dyDescent="0.25">
      <c r="I75"/>
      <c r="J75"/>
      <c r="K75"/>
      <c r="L75"/>
    </row>
    <row r="76" spans="1:12" x14ac:dyDescent="0.25">
      <c r="I76"/>
      <c r="J76"/>
      <c r="K76"/>
      <c r="L76"/>
    </row>
    <row r="77" spans="1:12" x14ac:dyDescent="0.25">
      <c r="I77"/>
      <c r="J77"/>
      <c r="K77"/>
      <c r="L77"/>
    </row>
    <row r="78" spans="1:12" x14ac:dyDescent="0.25">
      <c r="I78"/>
      <c r="J78"/>
      <c r="K78"/>
      <c r="L78"/>
    </row>
    <row r="79" spans="1:12" x14ac:dyDescent="0.25">
      <c r="I79"/>
      <c r="J79"/>
      <c r="K79"/>
      <c r="L79"/>
    </row>
    <row r="80" spans="1:12" x14ac:dyDescent="0.25">
      <c r="I80"/>
      <c r="J80"/>
      <c r="K80"/>
      <c r="L80"/>
    </row>
    <row r="81" spans="9:12" x14ac:dyDescent="0.25">
      <c r="I81"/>
      <c r="J81"/>
      <c r="K81"/>
      <c r="L81"/>
    </row>
    <row r="82" spans="9:12" x14ac:dyDescent="0.25">
      <c r="I82"/>
      <c r="J82"/>
      <c r="K82"/>
      <c r="L82"/>
    </row>
    <row r="83" spans="9:12" x14ac:dyDescent="0.25">
      <c r="I83"/>
      <c r="J83"/>
      <c r="K83"/>
      <c r="L83"/>
    </row>
    <row r="84" spans="9:12" x14ac:dyDescent="0.25">
      <c r="I84"/>
      <c r="J84"/>
      <c r="K84"/>
      <c r="L84"/>
    </row>
    <row r="85" spans="9:12" x14ac:dyDescent="0.25">
      <c r="I85"/>
      <c r="J85"/>
      <c r="K85"/>
      <c r="L85"/>
    </row>
    <row r="86" spans="9:12" x14ac:dyDescent="0.25">
      <c r="I86"/>
      <c r="J86"/>
      <c r="K86"/>
      <c r="L86"/>
    </row>
    <row r="87" spans="9:12" x14ac:dyDescent="0.25">
      <c r="I87"/>
      <c r="J87"/>
      <c r="K87"/>
      <c r="L87"/>
    </row>
    <row r="88" spans="9:12" x14ac:dyDescent="0.25">
      <c r="I88"/>
      <c r="J88"/>
      <c r="K88"/>
      <c r="L88"/>
    </row>
    <row r="89" spans="9:12" x14ac:dyDescent="0.25">
      <c r="I89"/>
      <c r="J89"/>
      <c r="K89"/>
      <c r="L89"/>
    </row>
    <row r="90" spans="9:12" x14ac:dyDescent="0.25">
      <c r="I90"/>
      <c r="J90"/>
      <c r="K90"/>
      <c r="L90"/>
    </row>
    <row r="91" spans="9:12" x14ac:dyDescent="0.25">
      <c r="I91"/>
      <c r="J91"/>
      <c r="K91"/>
      <c r="L91"/>
    </row>
    <row r="92" spans="9:12" x14ac:dyDescent="0.25">
      <c r="I92"/>
      <c r="J92"/>
      <c r="K92"/>
      <c r="L92"/>
    </row>
    <row r="93" spans="9:12" x14ac:dyDescent="0.25">
      <c r="I93"/>
      <c r="J93"/>
      <c r="K93"/>
      <c r="L93"/>
    </row>
    <row r="94" spans="9:12" x14ac:dyDescent="0.25">
      <c r="I94"/>
      <c r="J94"/>
      <c r="K94"/>
      <c r="L94"/>
    </row>
    <row r="95" spans="9:12" x14ac:dyDescent="0.25">
      <c r="I95"/>
      <c r="J95"/>
      <c r="K95"/>
      <c r="L95"/>
    </row>
    <row r="96" spans="9:12" x14ac:dyDescent="0.25">
      <c r="I96"/>
      <c r="J96"/>
      <c r="K96"/>
      <c r="L96"/>
    </row>
    <row r="97" spans="9:12" x14ac:dyDescent="0.25">
      <c r="I97"/>
      <c r="J97"/>
      <c r="K97"/>
      <c r="L97"/>
    </row>
    <row r="98" spans="9:12" x14ac:dyDescent="0.25">
      <c r="I98"/>
      <c r="J98"/>
      <c r="K98"/>
      <c r="L98"/>
    </row>
    <row r="99" spans="9:12" x14ac:dyDescent="0.25">
      <c r="I99"/>
      <c r="J99"/>
      <c r="K99"/>
      <c r="L99"/>
    </row>
    <row r="100" spans="9:12" x14ac:dyDescent="0.25">
      <c r="I100"/>
      <c r="J100"/>
      <c r="K100"/>
      <c r="L100"/>
    </row>
    <row r="101" spans="9:12" x14ac:dyDescent="0.25">
      <c r="I101"/>
      <c r="J101"/>
      <c r="K101"/>
      <c r="L101"/>
    </row>
    <row r="102" spans="9:12" x14ac:dyDescent="0.25">
      <c r="I102"/>
      <c r="J102"/>
      <c r="K102"/>
      <c r="L102"/>
    </row>
    <row r="103" spans="9:12" x14ac:dyDescent="0.25">
      <c r="I103"/>
      <c r="J103"/>
      <c r="K103"/>
      <c r="L103"/>
    </row>
    <row r="104" spans="9:12" x14ac:dyDescent="0.25">
      <c r="I104"/>
      <c r="J104"/>
      <c r="K104"/>
      <c r="L104"/>
    </row>
    <row r="105" spans="9:12" x14ac:dyDescent="0.25">
      <c r="I105"/>
      <c r="J105"/>
      <c r="K105"/>
      <c r="L105"/>
    </row>
    <row r="106" spans="9:12" x14ac:dyDescent="0.25">
      <c r="I106"/>
      <c r="J106"/>
      <c r="K106"/>
      <c r="L106"/>
    </row>
    <row r="107" spans="9:12" x14ac:dyDescent="0.25">
      <c r="I107"/>
      <c r="J107"/>
      <c r="K107"/>
      <c r="L107"/>
    </row>
    <row r="108" spans="9:12" x14ac:dyDescent="0.25">
      <c r="I108" s="10"/>
      <c r="J108" s="10"/>
      <c r="K108" s="10"/>
      <c r="L108" s="10"/>
    </row>
    <row r="109" spans="9:12" x14ac:dyDescent="0.25">
      <c r="I109" s="10"/>
      <c r="J109" s="10"/>
      <c r="K109" s="10"/>
      <c r="L109" s="10"/>
    </row>
  </sheetData>
  <sheetProtection algorithmName="SHA-512" hashValue="Fl4bxW6Mfi3PO3B7Vn1ETaewz1z1hPw5osQLxvsBbz2HEdO9zUWDinF3n5KHz/H481o+wzLKvR1rj01MN5T8gA==" saltValue="+rj9USB6Q1HoyKICmh4FWw==" spinCount="100000" sheet="1" selectLockedCells="1"/>
  <mergeCells count="15">
    <mergeCell ref="H37:I53"/>
    <mergeCell ref="A14:B14"/>
    <mergeCell ref="D14:E14"/>
    <mergeCell ref="B32:B33"/>
    <mergeCell ref="A36:C36"/>
    <mergeCell ref="D36:G36"/>
    <mergeCell ref="A37:C53"/>
    <mergeCell ref="D37:G53"/>
    <mergeCell ref="B10:B11"/>
    <mergeCell ref="G10:G11"/>
    <mergeCell ref="A1:G1"/>
    <mergeCell ref="A3:B3"/>
    <mergeCell ref="B6:C6"/>
    <mergeCell ref="B8:B9"/>
    <mergeCell ref="G8:G9"/>
  </mergeCells>
  <conditionalFormatting sqref="K25 K21:K22 K14:K19 K8:N12 K3:M6 M2 N2:N6">
    <cfRule type="cellIs" dxfId="61" priority="28" operator="equal">
      <formula>"No"</formula>
    </cfRule>
    <cfRule type="cellIs" dxfId="60" priority="29" operator="equal">
      <formula>"Verifying"</formula>
    </cfRule>
    <cfRule type="cellIs" dxfId="59" priority="30" operator="equal">
      <formula>"Yes"</formula>
    </cfRule>
  </conditionalFormatting>
  <conditionalFormatting sqref="K23:K24">
    <cfRule type="cellIs" dxfId="58" priority="25" operator="equal">
      <formula>"No"</formula>
    </cfRule>
    <cfRule type="cellIs" dxfId="57" priority="26" operator="equal">
      <formula>"Verifying"</formula>
    </cfRule>
    <cfRule type="cellIs" dxfId="56" priority="27" operator="equal">
      <formula>"Yes"</formula>
    </cfRule>
  </conditionalFormatting>
  <conditionalFormatting sqref="M23:M25 M21 M14:M19">
    <cfRule type="cellIs" dxfId="55" priority="22" operator="equal">
      <formula>"No"</formula>
    </cfRule>
    <cfRule type="cellIs" dxfId="54" priority="23" operator="equal">
      <formula>"Verifying"</formula>
    </cfRule>
    <cfRule type="cellIs" dxfId="53" priority="24" operator="equal">
      <formula>"Yes"</formula>
    </cfRule>
  </conditionalFormatting>
  <conditionalFormatting sqref="M22">
    <cfRule type="cellIs" dxfId="52" priority="19" operator="equal">
      <formula>"No"</formula>
    </cfRule>
    <cfRule type="cellIs" dxfId="51" priority="20" operator="equal">
      <formula>"Verifying"</formula>
    </cfRule>
    <cfRule type="cellIs" dxfId="50" priority="21" operator="equal">
      <formula>"Yes"</formula>
    </cfRule>
  </conditionalFormatting>
  <conditionalFormatting sqref="N23:N25 N21 N14:N19">
    <cfRule type="cellIs" dxfId="49" priority="10" operator="equal">
      <formula>"No"</formula>
    </cfRule>
    <cfRule type="cellIs" dxfId="48" priority="11" operator="equal">
      <formula>"Verifying"</formula>
    </cfRule>
    <cfRule type="cellIs" dxfId="47" priority="12" operator="equal">
      <formula>"Yes"</formula>
    </cfRule>
  </conditionalFormatting>
  <conditionalFormatting sqref="N22">
    <cfRule type="cellIs" dxfId="46" priority="7" operator="equal">
      <formula>"No"</formula>
    </cfRule>
    <cfRule type="cellIs" dxfId="45" priority="8" operator="equal">
      <formula>"Verifying"</formula>
    </cfRule>
    <cfRule type="cellIs" dxfId="44" priority="9" operator="equal">
      <formula>"Yes"</formula>
    </cfRule>
  </conditionalFormatting>
  <conditionalFormatting sqref="L25 L21:L22 L14:L19">
    <cfRule type="cellIs" dxfId="43" priority="16" operator="equal">
      <formula>"No"</formula>
    </cfRule>
    <cfRule type="cellIs" dxfId="42" priority="17" operator="equal">
      <formula>"Verifying"</formula>
    </cfRule>
    <cfRule type="cellIs" dxfId="41" priority="18" operator="equal">
      <formula>"Yes"</formula>
    </cfRule>
  </conditionalFormatting>
  <conditionalFormatting sqref="L23:L24">
    <cfRule type="cellIs" dxfId="40" priority="13" operator="equal">
      <formula>"No"</formula>
    </cfRule>
    <cfRule type="cellIs" dxfId="39" priority="14" operator="equal">
      <formula>"Verifying"</formula>
    </cfRule>
    <cfRule type="cellIs" dxfId="38" priority="15" operator="equal">
      <formula>"Yes"</formula>
    </cfRule>
  </conditionalFormatting>
  <conditionalFormatting sqref="K21:N25 K14:N19">
    <cfRule type="cellIs" dxfId="37" priority="4" operator="equal">
      <formula>"No"</formula>
    </cfRule>
    <cfRule type="cellIs" dxfId="36" priority="5" operator="equal">
      <formula>"Verifying"</formula>
    </cfRule>
    <cfRule type="cellIs" dxfId="35" priority="6" operator="equal">
      <formula>"Yes"</formula>
    </cfRule>
  </conditionalFormatting>
  <conditionalFormatting sqref="K7:N7">
    <cfRule type="cellIs" dxfId="34" priority="1" operator="equal">
      <formula>"No"</formula>
    </cfRule>
    <cfRule type="cellIs" dxfId="33" priority="2" operator="equal">
      <formula>"Verifying"</formula>
    </cfRule>
    <cfRule type="cellIs" dxfId="32" priority="3" operator="equal">
      <formula>"Yes"</formula>
    </cfRule>
  </conditionalFormatting>
  <dataValidations count="2">
    <dataValidation type="list" allowBlank="1" showInputMessage="1" showErrorMessage="1" sqref="K18:L18 K23:L25" xr:uid="{6096A4A2-CA1D-4372-8B32-799E16623880}">
      <formula1>$N$55:$N$57</formula1>
    </dataValidation>
    <dataValidation type="list" allowBlank="1" showInputMessage="1" showErrorMessage="1" sqref="I21:J22 I4:L17 I19:J19 K19:L22" xr:uid="{0B3E21A3-32EE-46CA-8BEA-5BCB5E403195}">
      <formula1>$N$55:$N$58</formula1>
    </dataValidation>
  </dataValidations>
  <pageMargins left="0.7" right="0.7" top="0.75" bottom="0.75" header="0.3" footer="0.3"/>
  <pageSetup scale="49" orientation="landscape"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1" operator="containsText" id="{76EEDAF5-ADEF-4EA1-AE6E-90404A5AC301}">
            <xm:f>NOT(ISERROR(SEARCH("If the Frame is NOT homogeneous, use Window-Actual Frame worksheet",B13)))</xm:f>
            <xm:f>"If the Frame is NOT homogeneous, use Window-Actual Frame worksheet"</xm:f>
            <x14:dxf>
              <fill>
                <patternFill>
                  <bgColor rgb="FFFF0000"/>
                </patternFill>
              </fill>
            </x14:dxf>
          </x14:cfRule>
          <xm:sqref>B13:C13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X109"/>
  <sheetViews>
    <sheetView showGridLines="0" zoomScale="85" zoomScaleNormal="85" zoomScaleSheetLayoutView="50" workbookViewId="0">
      <selection activeCell="E29" sqref="E29"/>
    </sheetView>
  </sheetViews>
  <sheetFormatPr defaultRowHeight="15" x14ac:dyDescent="0.25"/>
  <cols>
    <col min="1" max="1" width="23.85546875" style="1" customWidth="1"/>
    <col min="2" max="2" width="20.5703125" customWidth="1"/>
    <col min="3" max="3" width="21.7109375" customWidth="1"/>
    <col min="4" max="4" width="24.7109375" customWidth="1"/>
    <col min="5" max="5" width="25.7109375" bestFit="1" customWidth="1"/>
    <col min="6" max="6" width="18.140625" bestFit="1" customWidth="1"/>
    <col min="7" max="7" width="10.140625" bestFit="1" customWidth="1"/>
    <col min="8" max="8" width="69.7109375" customWidth="1"/>
    <col min="9" max="12" width="25.7109375" style="50" customWidth="1"/>
    <col min="13" max="14" width="45.7109375" customWidth="1"/>
  </cols>
  <sheetData>
    <row r="1" spans="1:128" ht="19.5" thickBot="1" x14ac:dyDescent="0.3">
      <c r="A1" s="113" t="s">
        <v>39</v>
      </c>
      <c r="B1" s="114"/>
      <c r="C1" s="114"/>
      <c r="D1" s="114"/>
      <c r="E1" s="114"/>
      <c r="F1" s="114"/>
      <c r="G1" s="115"/>
      <c r="H1" s="23" t="s">
        <v>21</v>
      </c>
      <c r="I1" s="23" t="s">
        <v>22</v>
      </c>
      <c r="J1" s="23" t="s">
        <v>22</v>
      </c>
      <c r="K1" s="23" t="s">
        <v>13</v>
      </c>
      <c r="L1" s="23" t="s">
        <v>78</v>
      </c>
      <c r="M1" s="23" t="s">
        <v>60</v>
      </c>
      <c r="N1" s="23" t="s">
        <v>61</v>
      </c>
    </row>
    <row r="2" spans="1:128" ht="15.4" customHeight="1" thickBot="1" x14ac:dyDescent="0.3">
      <c r="D2" s="27" t="s">
        <v>35</v>
      </c>
      <c r="E2" s="86"/>
      <c r="H2" s="21" t="s">
        <v>47</v>
      </c>
      <c r="I2" s="46" t="str">
        <f>A8&amp; " &amp; " &amp;A9</f>
        <v>Upanel &amp; L2D</v>
      </c>
      <c r="J2" s="46" t="str">
        <f>A10&amp; " &amp; " &amp;A11</f>
        <v>Ucog &amp; L2D</v>
      </c>
      <c r="K2" s="46" t="str">
        <f>I2</f>
        <v>Upanel &amp; L2D</v>
      </c>
      <c r="L2" s="46" t="str">
        <f>J2</f>
        <v>Ucog &amp; L2D</v>
      </c>
      <c r="M2" s="11"/>
      <c r="N2" s="11"/>
    </row>
    <row r="3" spans="1:128" ht="15.4" customHeight="1" x14ac:dyDescent="0.25">
      <c r="A3" s="116" t="s">
        <v>113</v>
      </c>
      <c r="B3" s="116"/>
      <c r="D3" s="28" t="s">
        <v>36</v>
      </c>
      <c r="E3" s="87"/>
      <c r="H3" s="11" t="s">
        <v>27</v>
      </c>
      <c r="I3" s="92"/>
      <c r="J3" s="92"/>
      <c r="K3" s="93"/>
      <c r="L3" s="93"/>
      <c r="M3" s="94"/>
      <c r="N3" s="94"/>
    </row>
    <row r="4" spans="1:128" s="17" customFormat="1" ht="15.4" customHeight="1" thickBot="1" x14ac:dyDescent="0.3">
      <c r="A4"/>
      <c r="B4"/>
      <c r="C4"/>
      <c r="D4" s="29" t="s">
        <v>37</v>
      </c>
      <c r="E4" s="88"/>
      <c r="F4"/>
      <c r="G4"/>
      <c r="H4" s="55" t="s">
        <v>26</v>
      </c>
      <c r="I4" s="92"/>
      <c r="J4" s="92"/>
      <c r="K4" s="93"/>
      <c r="L4" s="93"/>
      <c r="M4" s="94"/>
      <c r="N4" s="9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row>
    <row r="5" spans="1:128" ht="15.75" thickBot="1" x14ac:dyDescent="0.3">
      <c r="A5" s="26" t="s">
        <v>6</v>
      </c>
      <c r="B5" s="33" t="s">
        <v>7</v>
      </c>
      <c r="C5" s="34" t="s">
        <v>8</v>
      </c>
      <c r="D5" s="35" t="s">
        <v>17</v>
      </c>
      <c r="E5" s="36" t="s">
        <v>9</v>
      </c>
      <c r="H5" s="73" t="s">
        <v>112</v>
      </c>
      <c r="I5" s="92"/>
      <c r="J5" s="92"/>
      <c r="K5" s="93"/>
      <c r="L5" s="93"/>
      <c r="M5" s="94"/>
      <c r="N5" s="94"/>
    </row>
    <row r="6" spans="1:128" ht="15.75" thickBot="1" x14ac:dyDescent="0.3">
      <c r="A6" s="32" t="s">
        <v>18</v>
      </c>
      <c r="B6" s="117"/>
      <c r="C6" s="118"/>
      <c r="H6" s="12" t="s">
        <v>83</v>
      </c>
      <c r="I6" s="92"/>
      <c r="J6" s="92"/>
      <c r="K6" s="93"/>
      <c r="L6" s="93"/>
      <c r="M6" s="94"/>
      <c r="N6" s="94"/>
    </row>
    <row r="7" spans="1:128" ht="15.75" thickBot="1" x14ac:dyDescent="0.3">
      <c r="A7" s="72" t="s">
        <v>40</v>
      </c>
      <c r="B7" s="23" t="s">
        <v>16</v>
      </c>
      <c r="C7" s="23" t="s">
        <v>42</v>
      </c>
      <c r="D7" s="23" t="s">
        <v>34</v>
      </c>
      <c r="E7" s="23" t="s">
        <v>41</v>
      </c>
      <c r="F7" s="23" t="s">
        <v>43</v>
      </c>
      <c r="G7" s="23" t="s">
        <v>15</v>
      </c>
      <c r="H7" s="54" t="s">
        <v>111</v>
      </c>
      <c r="I7" s="92"/>
      <c r="J7" s="92"/>
      <c r="K7" s="93"/>
      <c r="L7" s="93"/>
      <c r="M7" s="94"/>
      <c r="N7" s="94"/>
    </row>
    <row r="8" spans="1:128" ht="15.75" thickBot="1" x14ac:dyDescent="0.3">
      <c r="A8" s="13" t="s">
        <v>62</v>
      </c>
      <c r="B8" s="109"/>
      <c r="C8" s="80"/>
      <c r="D8" s="81"/>
      <c r="E8" s="82"/>
      <c r="F8" s="30"/>
      <c r="G8" s="111"/>
      <c r="H8" s="12" t="s">
        <v>23</v>
      </c>
      <c r="I8" s="92"/>
      <c r="J8" s="92"/>
      <c r="K8" s="93"/>
      <c r="L8" s="93"/>
      <c r="M8" s="94"/>
      <c r="N8" s="94"/>
    </row>
    <row r="9" spans="1:128" ht="15.75" thickBot="1" x14ac:dyDescent="0.3">
      <c r="A9" s="7" t="s">
        <v>0</v>
      </c>
      <c r="B9" s="110"/>
      <c r="C9" s="83"/>
      <c r="D9" s="84"/>
      <c r="E9" s="85"/>
      <c r="F9" s="38" t="str">
        <f>IF(ISBLANK(E9),"",D9*E9/1000)</f>
        <v/>
      </c>
      <c r="G9" s="112"/>
      <c r="H9" s="44" t="s">
        <v>84</v>
      </c>
      <c r="I9" s="92"/>
      <c r="J9" s="92"/>
      <c r="K9" s="93"/>
      <c r="L9" s="93"/>
      <c r="M9" s="94"/>
      <c r="N9" s="94"/>
    </row>
    <row r="10" spans="1:128" ht="15.75" thickBot="1" x14ac:dyDescent="0.3">
      <c r="A10" s="13" t="s">
        <v>63</v>
      </c>
      <c r="B10" s="109"/>
      <c r="C10" s="80"/>
      <c r="D10" s="81"/>
      <c r="E10" s="82"/>
      <c r="F10" s="30"/>
      <c r="G10" s="111"/>
      <c r="H10" s="12" t="s">
        <v>24</v>
      </c>
      <c r="I10" s="92"/>
      <c r="J10" s="92"/>
      <c r="K10" s="93"/>
      <c r="L10" s="93"/>
      <c r="M10" s="94"/>
      <c r="N10" s="94"/>
    </row>
    <row r="11" spans="1:128" ht="15.75" thickBot="1" x14ac:dyDescent="0.3">
      <c r="A11" s="7" t="s">
        <v>0</v>
      </c>
      <c r="B11" s="110"/>
      <c r="C11" s="83"/>
      <c r="D11" s="84"/>
      <c r="E11" s="85"/>
      <c r="F11" s="38" t="str">
        <f>IF(ISBLANK(E11),"",D11*E11/1000)</f>
        <v/>
      </c>
      <c r="G11" s="112"/>
      <c r="H11" s="12" t="s">
        <v>25</v>
      </c>
      <c r="I11" s="92"/>
      <c r="J11" s="92"/>
      <c r="K11" s="93"/>
      <c r="L11" s="93"/>
      <c r="M11" s="94"/>
      <c r="N11" s="94"/>
    </row>
    <row r="12" spans="1:128" ht="15.75" thickBot="1" x14ac:dyDescent="0.3">
      <c r="H12" s="12" t="s">
        <v>81</v>
      </c>
      <c r="I12" s="92"/>
      <c r="J12" s="92"/>
      <c r="K12" s="93"/>
      <c r="L12" s="93"/>
      <c r="M12" s="94"/>
      <c r="N12" s="94"/>
    </row>
    <row r="13" spans="1:128" ht="15.75" thickBot="1" x14ac:dyDescent="0.3">
      <c r="A13" s="23" t="s">
        <v>64</v>
      </c>
      <c r="B13" s="57"/>
      <c r="C13" s="58"/>
      <c r="H13" s="22" t="s">
        <v>54</v>
      </c>
      <c r="I13" s="95"/>
      <c r="J13" s="95"/>
      <c r="K13" s="95"/>
      <c r="L13" s="95"/>
      <c r="M13" s="95"/>
      <c r="N13" s="95"/>
    </row>
    <row r="14" spans="1:128" ht="15.75" thickBot="1" x14ac:dyDescent="0.3">
      <c r="A14" s="125" t="s">
        <v>85</v>
      </c>
      <c r="B14" s="126"/>
      <c r="D14" s="127" t="s">
        <v>86</v>
      </c>
      <c r="E14" s="128"/>
      <c r="G14" s="10"/>
      <c r="H14" s="54" t="s">
        <v>53</v>
      </c>
      <c r="I14" s="92"/>
      <c r="J14" s="92"/>
      <c r="K14" s="93"/>
      <c r="L14" s="93"/>
      <c r="M14" s="94"/>
      <c r="N14" s="94"/>
    </row>
    <row r="15" spans="1:128" x14ac:dyDescent="0.25">
      <c r="A15" s="43" t="s">
        <v>87</v>
      </c>
      <c r="B15" s="102"/>
      <c r="C15" s="62" t="s">
        <v>44</v>
      </c>
      <c r="D15" s="18" t="s">
        <v>88</v>
      </c>
      <c r="E15" s="98"/>
      <c r="F15" s="4" t="s">
        <v>44</v>
      </c>
      <c r="G15" s="10"/>
      <c r="H15" s="12" t="s">
        <v>31</v>
      </c>
      <c r="I15" s="92"/>
      <c r="J15" s="92"/>
      <c r="K15" s="93"/>
      <c r="L15" s="93"/>
      <c r="M15" s="94"/>
      <c r="N15" s="94"/>
    </row>
    <row r="16" spans="1:128" x14ac:dyDescent="0.25">
      <c r="A16" s="43" t="s">
        <v>90</v>
      </c>
      <c r="B16" s="102"/>
      <c r="C16" s="63" t="s">
        <v>44</v>
      </c>
      <c r="D16" s="43" t="s">
        <v>91</v>
      </c>
      <c r="E16" s="99"/>
      <c r="F16" s="39" t="s">
        <v>44</v>
      </c>
      <c r="G16" s="10"/>
      <c r="H16" s="12" t="s">
        <v>32</v>
      </c>
      <c r="I16" s="92"/>
      <c r="J16" s="92"/>
      <c r="K16" s="93"/>
      <c r="L16" s="93"/>
      <c r="M16" s="94"/>
      <c r="N16" s="94"/>
    </row>
    <row r="17" spans="1:14" x14ac:dyDescent="0.25">
      <c r="A17" s="43" t="s">
        <v>92</v>
      </c>
      <c r="B17" s="102"/>
      <c r="C17" s="64" t="s">
        <v>44</v>
      </c>
      <c r="D17" s="5" t="s">
        <v>52</v>
      </c>
      <c r="E17" s="100"/>
      <c r="F17" s="6" t="s">
        <v>1</v>
      </c>
      <c r="H17" s="12" t="s">
        <v>82</v>
      </c>
      <c r="I17" s="92"/>
      <c r="J17" s="92"/>
      <c r="K17" s="93"/>
      <c r="L17" s="93"/>
      <c r="M17" s="94"/>
      <c r="N17" s="94"/>
    </row>
    <row r="18" spans="1:14" x14ac:dyDescent="0.25">
      <c r="A18" s="65" t="s">
        <v>12</v>
      </c>
      <c r="B18" s="100"/>
      <c r="C18" s="66" t="s">
        <v>114</v>
      </c>
      <c r="D18" s="43" t="s">
        <v>93</v>
      </c>
      <c r="E18" s="99"/>
      <c r="F18" s="67" t="s">
        <v>94</v>
      </c>
      <c r="H18" s="12" t="s">
        <v>33</v>
      </c>
      <c r="I18" s="92"/>
      <c r="J18" s="92"/>
      <c r="K18" s="93"/>
      <c r="L18" s="93"/>
      <c r="M18" s="94"/>
      <c r="N18" s="94"/>
    </row>
    <row r="19" spans="1:14" ht="15.75" thickBot="1" x14ac:dyDescent="0.3">
      <c r="A19" s="65" t="s">
        <v>95</v>
      </c>
      <c r="B19" s="100"/>
      <c r="C19" s="68" t="s">
        <v>114</v>
      </c>
      <c r="D19" s="5" t="s">
        <v>96</v>
      </c>
      <c r="E19" s="100"/>
      <c r="F19" s="6" t="s">
        <v>46</v>
      </c>
      <c r="H19" s="12" t="s">
        <v>30</v>
      </c>
      <c r="I19" s="92"/>
      <c r="J19" s="92"/>
      <c r="K19" s="93"/>
      <c r="L19" s="93"/>
      <c r="M19" s="94"/>
      <c r="N19" s="94"/>
    </row>
    <row r="20" spans="1:14" ht="15" customHeight="1" thickBot="1" x14ac:dyDescent="0.3">
      <c r="A20" s="37" t="s">
        <v>80</v>
      </c>
      <c r="B20" s="40" t="e">
        <f>(E15+E16)/1000/(1/E17-B15/1000-B16/1000-B17/1000-B18-B19)</f>
        <v>#DIV/0!</v>
      </c>
      <c r="C20" s="69" t="s">
        <v>46</v>
      </c>
      <c r="D20" s="47" t="s">
        <v>97</v>
      </c>
      <c r="E20" s="101"/>
      <c r="F20" s="49" t="s">
        <v>46</v>
      </c>
      <c r="H20" s="22" t="s">
        <v>59</v>
      </c>
      <c r="I20" s="95"/>
      <c r="J20" s="95"/>
      <c r="K20" s="95"/>
      <c r="L20" s="95"/>
      <c r="M20" s="95"/>
      <c r="N20" s="95"/>
    </row>
    <row r="21" spans="1:14" ht="15.75" thickBot="1" x14ac:dyDescent="0.3">
      <c r="F21" s="10"/>
      <c r="H21" s="12" t="s">
        <v>28</v>
      </c>
      <c r="I21" s="92"/>
      <c r="J21" s="92"/>
      <c r="K21" s="93"/>
      <c r="L21" s="93"/>
      <c r="M21" s="94"/>
      <c r="N21" s="94"/>
    </row>
    <row r="22" spans="1:14" ht="42.75" thickBot="1" x14ac:dyDescent="0.3">
      <c r="A22" s="56" t="s">
        <v>79</v>
      </c>
      <c r="B22" s="31" t="s">
        <v>38</v>
      </c>
      <c r="C22" s="19" t="s">
        <v>14</v>
      </c>
      <c r="D22" s="20" t="s">
        <v>2</v>
      </c>
      <c r="E22" s="52" t="s">
        <v>98</v>
      </c>
      <c r="F22" s="51" t="s">
        <v>99</v>
      </c>
      <c r="H22" s="12" t="s">
        <v>29</v>
      </c>
      <c r="I22" s="92"/>
      <c r="J22" s="92"/>
      <c r="K22" s="93"/>
      <c r="L22" s="93"/>
      <c r="M22" s="94"/>
      <c r="N22" s="94"/>
    </row>
    <row r="23" spans="1:14" ht="21.75" thickBot="1" x14ac:dyDescent="0.3">
      <c r="A23" s="13" t="str">
        <f>A9</f>
        <v>L2D</v>
      </c>
      <c r="B23" s="3"/>
      <c r="C23" s="3"/>
      <c r="D23" s="15" t="str">
        <f>F9</f>
        <v/>
      </c>
      <c r="E23" s="52" t="s">
        <v>101</v>
      </c>
      <c r="F23" s="51" t="s">
        <v>77</v>
      </c>
      <c r="H23" s="12" t="s">
        <v>19</v>
      </c>
      <c r="I23" s="92"/>
      <c r="J23" s="92"/>
      <c r="K23" s="93"/>
      <c r="L23" s="93"/>
      <c r="M23" s="94"/>
      <c r="N23" s="94"/>
    </row>
    <row r="24" spans="1:14" ht="19.5" thickBot="1" x14ac:dyDescent="0.3">
      <c r="A24" s="8" t="str">
        <f>A8</f>
        <v>Upanel</v>
      </c>
      <c r="B24" s="89"/>
      <c r="C24" s="2">
        <f>D8</f>
        <v>0</v>
      </c>
      <c r="D24" s="16">
        <f>C24*B24/1000</f>
        <v>0</v>
      </c>
      <c r="E24" s="76" t="e">
        <f>(D23-D24)/(B25/1000)</f>
        <v>#VALUE!</v>
      </c>
      <c r="F24" s="77" t="e">
        <f>E24*0.17615</f>
        <v>#VALUE!</v>
      </c>
      <c r="G24" s="10"/>
      <c r="H24" s="12" t="s">
        <v>100</v>
      </c>
      <c r="I24" s="92"/>
      <c r="J24" s="92"/>
      <c r="K24" s="93"/>
      <c r="L24" s="93"/>
      <c r="M24" s="94"/>
      <c r="N24" s="94"/>
    </row>
    <row r="25" spans="1:14" ht="15.75" thickBot="1" x14ac:dyDescent="0.3">
      <c r="A25" s="7" t="s">
        <v>66</v>
      </c>
      <c r="B25" s="88"/>
      <c r="C25" s="42"/>
      <c r="D25" s="45"/>
      <c r="H25" s="25" t="s">
        <v>20</v>
      </c>
      <c r="I25" s="96"/>
      <c r="J25" s="96"/>
      <c r="K25" s="96"/>
      <c r="L25" s="96"/>
      <c r="M25" s="97"/>
      <c r="N25" s="97"/>
    </row>
    <row r="26" spans="1:14" ht="15.75" thickBot="1" x14ac:dyDescent="0.3"/>
    <row r="27" spans="1:14" ht="42.75" thickBot="1" x14ac:dyDescent="0.3">
      <c r="A27" s="56" t="s">
        <v>67</v>
      </c>
      <c r="B27" s="31" t="s">
        <v>38</v>
      </c>
      <c r="C27" s="19" t="s">
        <v>14</v>
      </c>
      <c r="D27" s="20" t="s">
        <v>2</v>
      </c>
      <c r="E27" s="52" t="s">
        <v>58</v>
      </c>
      <c r="F27" s="51" t="s">
        <v>57</v>
      </c>
      <c r="J27" s="53"/>
      <c r="K27" s="53"/>
      <c r="L27" s="53"/>
    </row>
    <row r="28" spans="1:14" ht="19.5" thickBot="1" x14ac:dyDescent="0.3">
      <c r="A28" s="13" t="str">
        <f>A11</f>
        <v>L2D</v>
      </c>
      <c r="B28" s="3"/>
      <c r="C28" s="3"/>
      <c r="D28" s="15" t="str">
        <f>F11</f>
        <v/>
      </c>
      <c r="E28" s="52" t="s">
        <v>46</v>
      </c>
      <c r="F28" s="51" t="s">
        <v>11</v>
      </c>
    </row>
    <row r="29" spans="1:14" ht="19.5" thickBot="1" x14ac:dyDescent="0.3">
      <c r="A29" s="8" t="str">
        <f>A10</f>
        <v>Ucog</v>
      </c>
      <c r="B29" s="89"/>
      <c r="C29" s="2">
        <f>D10</f>
        <v>0</v>
      </c>
      <c r="D29" s="16">
        <f>C29*B29/1000</f>
        <v>0</v>
      </c>
      <c r="E29" s="78" t="e">
        <f>(D28-D29-D30)/2</f>
        <v>#VALUE!</v>
      </c>
      <c r="F29" s="77" t="e">
        <f>E29/(0.000293*1000/0.3048*1.8)</f>
        <v>#VALUE!</v>
      </c>
    </row>
    <row r="30" spans="1:14" ht="15.75" thickBot="1" x14ac:dyDescent="0.3">
      <c r="A30" s="7" t="s">
        <v>65</v>
      </c>
      <c r="B30" s="41">
        <f>B25</f>
        <v>0</v>
      </c>
      <c r="C30" s="9" t="e">
        <f>E24</f>
        <v>#VALUE!</v>
      </c>
      <c r="D30" s="14" t="e">
        <f>C30*B30/1000</f>
        <v>#VALUE!</v>
      </c>
    </row>
    <row r="31" spans="1:14" ht="19.5" thickBot="1" x14ac:dyDescent="0.3">
      <c r="A31" s="72" t="s">
        <v>40</v>
      </c>
      <c r="B31" s="23" t="s">
        <v>16</v>
      </c>
      <c r="C31" s="23" t="s">
        <v>102</v>
      </c>
      <c r="D31" s="23" t="s">
        <v>102</v>
      </c>
      <c r="E31" s="52" t="s">
        <v>70</v>
      </c>
      <c r="F31" s="51" t="s">
        <v>103</v>
      </c>
    </row>
    <row r="32" spans="1:14" ht="19.5" thickBot="1" x14ac:dyDescent="0.3">
      <c r="A32" s="24" t="s">
        <v>104</v>
      </c>
      <c r="B32" s="129"/>
      <c r="C32" s="70" t="s">
        <v>68</v>
      </c>
      <c r="D32" s="90"/>
      <c r="E32" s="76" t="str">
        <f>IF(ISNUMBER(D32),(D32-D33)/(20-D33),"")</f>
        <v/>
      </c>
      <c r="F32" s="79" t="e">
        <f>L54</f>
        <v>#VALUE!</v>
      </c>
    </row>
    <row r="33" spans="1:14" ht="15.75" thickBot="1" x14ac:dyDescent="0.3">
      <c r="B33" s="130"/>
      <c r="C33" s="70" t="s">
        <v>69</v>
      </c>
      <c r="D33" s="91"/>
    </row>
    <row r="35" spans="1:14" x14ac:dyDescent="0.25">
      <c r="A35" s="1" t="s">
        <v>10</v>
      </c>
    </row>
    <row r="36" spans="1:14" ht="15.75" thickBot="1" x14ac:dyDescent="0.3">
      <c r="A36" s="131" t="s">
        <v>105</v>
      </c>
      <c r="B36" s="131"/>
      <c r="C36" s="131"/>
      <c r="D36" s="131" t="s">
        <v>106</v>
      </c>
      <c r="E36" s="131"/>
      <c r="F36" s="131"/>
      <c r="G36" s="131"/>
      <c r="H36" s="74" t="s">
        <v>107</v>
      </c>
      <c r="I36" s="75"/>
    </row>
    <row r="37" spans="1:14" ht="15.75" thickTop="1" x14ac:dyDescent="0.25">
      <c r="A37" s="132"/>
      <c r="B37" s="133"/>
      <c r="C37" s="134"/>
      <c r="D37" s="132"/>
      <c r="E37" s="133"/>
      <c r="F37" s="133"/>
      <c r="G37" s="133"/>
      <c r="H37" s="119"/>
      <c r="I37" s="120"/>
    </row>
    <row r="38" spans="1:14" x14ac:dyDescent="0.25">
      <c r="A38" s="135"/>
      <c r="B38" s="136"/>
      <c r="C38" s="137"/>
      <c r="D38" s="135"/>
      <c r="E38" s="136"/>
      <c r="F38" s="136"/>
      <c r="G38" s="136"/>
      <c r="H38" s="121"/>
      <c r="I38" s="122"/>
    </row>
    <row r="39" spans="1:14" x14ac:dyDescent="0.25">
      <c r="A39" s="135"/>
      <c r="B39" s="136"/>
      <c r="C39" s="137"/>
      <c r="D39" s="135"/>
      <c r="E39" s="136"/>
      <c r="F39" s="136"/>
      <c r="G39" s="136"/>
      <c r="H39" s="121"/>
      <c r="I39" s="122"/>
    </row>
    <row r="40" spans="1:14" x14ac:dyDescent="0.25">
      <c r="A40" s="135"/>
      <c r="B40" s="136"/>
      <c r="C40" s="137"/>
      <c r="D40" s="135"/>
      <c r="E40" s="136"/>
      <c r="F40" s="136"/>
      <c r="G40" s="136"/>
      <c r="H40" s="121"/>
      <c r="I40" s="122"/>
    </row>
    <row r="41" spans="1:14" x14ac:dyDescent="0.25">
      <c r="A41" s="135"/>
      <c r="B41" s="136"/>
      <c r="C41" s="137"/>
      <c r="D41" s="135"/>
      <c r="E41" s="136"/>
      <c r="F41" s="136"/>
      <c r="G41" s="136"/>
      <c r="H41" s="121"/>
      <c r="I41" s="122"/>
      <c r="J41" s="61"/>
      <c r="K41" s="61"/>
      <c r="L41" s="61"/>
      <c r="M41" s="61"/>
    </row>
    <row r="42" spans="1:14" x14ac:dyDescent="0.25">
      <c r="A42" s="135"/>
      <c r="B42" s="136"/>
      <c r="C42" s="137"/>
      <c r="D42" s="135"/>
      <c r="E42" s="136"/>
      <c r="F42" s="136"/>
      <c r="G42" s="136"/>
      <c r="H42" s="121"/>
      <c r="I42" s="122"/>
      <c r="J42" s="48"/>
      <c r="K42" s="48"/>
      <c r="L42" s="48"/>
    </row>
    <row r="43" spans="1:14" x14ac:dyDescent="0.25">
      <c r="A43" s="135"/>
      <c r="B43" s="136"/>
      <c r="C43" s="137"/>
      <c r="D43" s="135"/>
      <c r="E43" s="136"/>
      <c r="F43" s="136"/>
      <c r="G43" s="136"/>
      <c r="H43" s="121"/>
      <c r="I43" s="122"/>
      <c r="K43" s="48"/>
      <c r="L43" s="48"/>
    </row>
    <row r="44" spans="1:14" x14ac:dyDescent="0.25">
      <c r="A44" s="135"/>
      <c r="B44" s="136"/>
      <c r="C44" s="137"/>
      <c r="D44" s="135"/>
      <c r="E44" s="136"/>
      <c r="F44" s="136"/>
      <c r="G44" s="136"/>
      <c r="H44" s="121"/>
      <c r="I44" s="122"/>
      <c r="K44" s="48"/>
      <c r="L44" s="48"/>
    </row>
    <row r="45" spans="1:14" x14ac:dyDescent="0.25">
      <c r="A45" s="135"/>
      <c r="B45" s="136"/>
      <c r="C45" s="137"/>
      <c r="D45" s="135"/>
      <c r="E45" s="136"/>
      <c r="F45" s="136"/>
      <c r="G45" s="136"/>
      <c r="H45" s="121"/>
      <c r="I45" s="122"/>
      <c r="K45" s="48"/>
      <c r="L45" s="48"/>
      <c r="M45" s="48"/>
    </row>
    <row r="46" spans="1:14" x14ac:dyDescent="0.25">
      <c r="A46" s="135"/>
      <c r="B46" s="136"/>
      <c r="C46" s="137"/>
      <c r="D46" s="135"/>
      <c r="E46" s="136"/>
      <c r="F46" s="136"/>
      <c r="G46" s="136"/>
      <c r="H46" s="121"/>
      <c r="I46" s="122"/>
      <c r="K46"/>
      <c r="L46" s="48"/>
    </row>
    <row r="47" spans="1:14" x14ac:dyDescent="0.25">
      <c r="A47" s="135"/>
      <c r="B47" s="136"/>
      <c r="C47" s="137"/>
      <c r="D47" s="135"/>
      <c r="E47" s="136"/>
      <c r="F47" s="136"/>
      <c r="G47" s="136"/>
      <c r="H47" s="121"/>
      <c r="I47" s="122"/>
      <c r="K47"/>
      <c r="L47" s="48" t="s">
        <v>72</v>
      </c>
      <c r="M47" t="s">
        <v>51</v>
      </c>
      <c r="N47" t="s">
        <v>108</v>
      </c>
    </row>
    <row r="48" spans="1:14" x14ac:dyDescent="0.25">
      <c r="A48" s="135"/>
      <c r="B48" s="136"/>
      <c r="C48" s="137"/>
      <c r="D48" s="135"/>
      <c r="E48" s="136"/>
      <c r="F48" s="136"/>
      <c r="G48" s="136"/>
      <c r="H48" s="121"/>
      <c r="I48" s="122"/>
      <c r="K48" t="s">
        <v>73</v>
      </c>
      <c r="L48">
        <v>1.23</v>
      </c>
      <c r="M48">
        <v>1.48</v>
      </c>
      <c r="N48">
        <f>L48*M48</f>
        <v>1.8204</v>
      </c>
    </row>
    <row r="49" spans="1:14" x14ac:dyDescent="0.25">
      <c r="A49" s="135"/>
      <c r="B49" s="136"/>
      <c r="C49" s="137"/>
      <c r="D49" s="135"/>
      <c r="E49" s="136"/>
      <c r="F49" s="136"/>
      <c r="G49" s="136"/>
      <c r="H49" s="121"/>
      <c r="I49" s="122"/>
      <c r="K49" t="s">
        <v>74</v>
      </c>
      <c r="L49" s="59">
        <f>L48-B25/1000*2</f>
        <v>1.23</v>
      </c>
      <c r="M49" s="59">
        <f>M48-B25/1000*2</f>
        <v>1.48</v>
      </c>
    </row>
    <row r="50" spans="1:14" x14ac:dyDescent="0.25">
      <c r="A50" s="135"/>
      <c r="B50" s="136"/>
      <c r="C50" s="137"/>
      <c r="D50" s="135"/>
      <c r="E50" s="136"/>
      <c r="F50" s="136"/>
      <c r="G50" s="136"/>
      <c r="H50" s="121"/>
      <c r="I50" s="122"/>
      <c r="K50"/>
      <c r="L50" t="s">
        <v>75</v>
      </c>
      <c r="M50" t="s">
        <v>109</v>
      </c>
    </row>
    <row r="51" spans="1:14" x14ac:dyDescent="0.25">
      <c r="A51" s="135"/>
      <c r="B51" s="136"/>
      <c r="C51" s="137"/>
      <c r="D51" s="135"/>
      <c r="E51" s="136"/>
      <c r="F51" s="136"/>
      <c r="G51" s="136"/>
      <c r="H51" s="121"/>
      <c r="I51" s="122"/>
      <c r="K51" t="s">
        <v>76</v>
      </c>
      <c r="L51" s="60">
        <f>L49*M49</f>
        <v>1.8204</v>
      </c>
      <c r="M51" s="59">
        <f>E17</f>
        <v>0</v>
      </c>
    </row>
    <row r="52" spans="1:14" x14ac:dyDescent="0.25">
      <c r="A52" s="135"/>
      <c r="B52" s="136"/>
      <c r="C52" s="137"/>
      <c r="D52" s="135"/>
      <c r="E52" s="136"/>
      <c r="F52" s="136"/>
      <c r="G52" s="136"/>
      <c r="H52" s="121"/>
      <c r="I52" s="122"/>
      <c r="K52" t="s">
        <v>73</v>
      </c>
      <c r="L52" s="60">
        <f>L48*M48-L51</f>
        <v>0</v>
      </c>
      <c r="M52" s="59" t="e">
        <f>E24</f>
        <v>#VALUE!</v>
      </c>
    </row>
    <row r="53" spans="1:14" ht="15.75" thickBot="1" x14ac:dyDescent="0.3">
      <c r="A53" s="138"/>
      <c r="B53" s="139"/>
      <c r="C53" s="140"/>
      <c r="D53" s="138"/>
      <c r="E53" s="139"/>
      <c r="F53" s="139"/>
      <c r="G53" s="139"/>
      <c r="H53" s="123"/>
      <c r="I53" s="124"/>
      <c r="K53" t="s">
        <v>74</v>
      </c>
      <c r="L53" s="59">
        <f>2*(L49+M49)</f>
        <v>5.42</v>
      </c>
      <c r="M53" s="60" t="e">
        <f>E29</f>
        <v>#VALUE!</v>
      </c>
    </row>
    <row r="54" spans="1:14" ht="15.75" thickTop="1" x14ac:dyDescent="0.25">
      <c r="K54" t="s">
        <v>71</v>
      </c>
      <c r="L54" s="60" t="e">
        <f>SUMPRODUCT(L51:L53,M51:M53)/(L48*M48)</f>
        <v>#VALUE!</v>
      </c>
    </row>
    <row r="55" spans="1:14" x14ac:dyDescent="0.25">
      <c r="A55"/>
      <c r="K55" s="60" t="s">
        <v>110</v>
      </c>
      <c r="L55" s="71">
        <f>L51/(L52+L51)</f>
        <v>1</v>
      </c>
      <c r="N55" s="1" t="s">
        <v>3</v>
      </c>
    </row>
    <row r="56" spans="1:14" x14ac:dyDescent="0.25">
      <c r="A56"/>
      <c r="N56" s="1" t="s">
        <v>4</v>
      </c>
    </row>
    <row r="57" spans="1:14" x14ac:dyDescent="0.25">
      <c r="M57" t="s">
        <v>45</v>
      </c>
      <c r="N57" s="1" t="s">
        <v>5</v>
      </c>
    </row>
    <row r="58" spans="1:14" x14ac:dyDescent="0.25">
      <c r="M58" t="s">
        <v>48</v>
      </c>
      <c r="N58" s="1" t="s">
        <v>89</v>
      </c>
    </row>
    <row r="66" spans="1:12" x14ac:dyDescent="0.25">
      <c r="I66"/>
      <c r="J66"/>
      <c r="K66"/>
      <c r="L66"/>
    </row>
    <row r="67" spans="1:12" x14ac:dyDescent="0.25">
      <c r="I67"/>
      <c r="J67"/>
      <c r="K67"/>
      <c r="L67"/>
    </row>
    <row r="68" spans="1:12" x14ac:dyDescent="0.25">
      <c r="I68"/>
      <c r="J68"/>
      <c r="K68"/>
      <c r="L68"/>
    </row>
    <row r="69" spans="1:12" x14ac:dyDescent="0.25">
      <c r="I69"/>
      <c r="J69"/>
      <c r="K69"/>
      <c r="L69"/>
    </row>
    <row r="70" spans="1:12" x14ac:dyDescent="0.25">
      <c r="I70"/>
      <c r="J70"/>
      <c r="K70"/>
      <c r="L70"/>
    </row>
    <row r="71" spans="1:12" x14ac:dyDescent="0.25">
      <c r="A71" s="10"/>
      <c r="I71"/>
      <c r="J71"/>
      <c r="K71"/>
      <c r="L71"/>
    </row>
    <row r="72" spans="1:12" x14ac:dyDescent="0.25">
      <c r="I72"/>
      <c r="J72"/>
      <c r="K72"/>
      <c r="L72"/>
    </row>
    <row r="73" spans="1:12" x14ac:dyDescent="0.25">
      <c r="I73"/>
      <c r="J73"/>
      <c r="K73"/>
      <c r="L73"/>
    </row>
    <row r="74" spans="1:12" x14ac:dyDescent="0.25">
      <c r="I74"/>
      <c r="J74"/>
      <c r="K74"/>
      <c r="L74"/>
    </row>
    <row r="75" spans="1:12" x14ac:dyDescent="0.25">
      <c r="I75"/>
      <c r="J75"/>
      <c r="K75"/>
      <c r="L75"/>
    </row>
    <row r="76" spans="1:12" x14ac:dyDescent="0.25">
      <c r="I76"/>
      <c r="J76"/>
      <c r="K76"/>
      <c r="L76"/>
    </row>
    <row r="77" spans="1:12" x14ac:dyDescent="0.25">
      <c r="I77"/>
      <c r="J77"/>
      <c r="K77"/>
      <c r="L77"/>
    </row>
    <row r="78" spans="1:12" x14ac:dyDescent="0.25">
      <c r="I78"/>
      <c r="J78"/>
      <c r="K78"/>
      <c r="L78"/>
    </row>
    <row r="79" spans="1:12" x14ac:dyDescent="0.25">
      <c r="I79"/>
      <c r="J79"/>
      <c r="K79"/>
      <c r="L79"/>
    </row>
    <row r="80" spans="1:12" x14ac:dyDescent="0.25">
      <c r="I80"/>
      <c r="J80"/>
      <c r="K80"/>
      <c r="L80"/>
    </row>
    <row r="81" spans="9:12" x14ac:dyDescent="0.25">
      <c r="I81"/>
      <c r="J81"/>
      <c r="K81"/>
      <c r="L81"/>
    </row>
    <row r="82" spans="9:12" x14ac:dyDescent="0.25">
      <c r="I82"/>
      <c r="J82"/>
      <c r="K82"/>
      <c r="L82"/>
    </row>
    <row r="83" spans="9:12" x14ac:dyDescent="0.25">
      <c r="I83"/>
      <c r="J83"/>
      <c r="K83"/>
      <c r="L83"/>
    </row>
    <row r="84" spans="9:12" x14ac:dyDescent="0.25">
      <c r="I84"/>
      <c r="J84"/>
      <c r="K84"/>
      <c r="L84"/>
    </row>
    <row r="85" spans="9:12" x14ac:dyDescent="0.25">
      <c r="I85"/>
      <c r="J85"/>
      <c r="K85"/>
      <c r="L85"/>
    </row>
    <row r="86" spans="9:12" x14ac:dyDescent="0.25">
      <c r="I86"/>
      <c r="J86"/>
      <c r="K86"/>
      <c r="L86"/>
    </row>
    <row r="87" spans="9:12" x14ac:dyDescent="0.25">
      <c r="I87"/>
      <c r="J87"/>
      <c r="K87"/>
      <c r="L87"/>
    </row>
    <row r="88" spans="9:12" x14ac:dyDescent="0.25">
      <c r="I88"/>
      <c r="J88"/>
      <c r="K88"/>
      <c r="L88"/>
    </row>
    <row r="89" spans="9:12" x14ac:dyDescent="0.25">
      <c r="I89"/>
      <c r="J89"/>
      <c r="K89"/>
      <c r="L89"/>
    </row>
    <row r="90" spans="9:12" x14ac:dyDescent="0.25">
      <c r="I90"/>
      <c r="J90"/>
      <c r="K90"/>
      <c r="L90"/>
    </row>
    <row r="91" spans="9:12" x14ac:dyDescent="0.25">
      <c r="I91"/>
      <c r="J91"/>
      <c r="K91"/>
      <c r="L91"/>
    </row>
    <row r="92" spans="9:12" x14ac:dyDescent="0.25">
      <c r="I92"/>
      <c r="J92"/>
      <c r="K92"/>
      <c r="L92"/>
    </row>
    <row r="93" spans="9:12" x14ac:dyDescent="0.25">
      <c r="I93"/>
      <c r="J93"/>
      <c r="K93"/>
      <c r="L93"/>
    </row>
    <row r="94" spans="9:12" x14ac:dyDescent="0.25">
      <c r="I94"/>
      <c r="J94"/>
      <c r="K94"/>
      <c r="L94"/>
    </row>
    <row r="95" spans="9:12" x14ac:dyDescent="0.25">
      <c r="I95"/>
      <c r="J95"/>
      <c r="K95"/>
      <c r="L95"/>
    </row>
    <row r="96" spans="9:12" x14ac:dyDescent="0.25">
      <c r="I96"/>
      <c r="J96"/>
      <c r="K96"/>
      <c r="L96"/>
    </row>
    <row r="97" spans="9:12" x14ac:dyDescent="0.25">
      <c r="I97"/>
      <c r="J97"/>
      <c r="K97"/>
      <c r="L97"/>
    </row>
    <row r="98" spans="9:12" x14ac:dyDescent="0.25">
      <c r="I98"/>
      <c r="J98"/>
      <c r="K98"/>
      <c r="L98"/>
    </row>
    <row r="99" spans="9:12" x14ac:dyDescent="0.25">
      <c r="I99"/>
      <c r="J99"/>
      <c r="K99"/>
      <c r="L99"/>
    </row>
    <row r="100" spans="9:12" x14ac:dyDescent="0.25">
      <c r="I100"/>
      <c r="J100"/>
      <c r="K100"/>
      <c r="L100"/>
    </row>
    <row r="101" spans="9:12" x14ac:dyDescent="0.25">
      <c r="I101"/>
      <c r="J101"/>
      <c r="K101"/>
      <c r="L101"/>
    </row>
    <row r="102" spans="9:12" x14ac:dyDescent="0.25">
      <c r="I102"/>
      <c r="J102"/>
      <c r="K102"/>
      <c r="L102"/>
    </row>
    <row r="103" spans="9:12" x14ac:dyDescent="0.25">
      <c r="I103"/>
      <c r="J103"/>
      <c r="K103"/>
      <c r="L103"/>
    </row>
    <row r="104" spans="9:12" x14ac:dyDescent="0.25">
      <c r="I104"/>
      <c r="J104"/>
      <c r="K104"/>
      <c r="L104"/>
    </row>
    <row r="105" spans="9:12" x14ac:dyDescent="0.25">
      <c r="I105"/>
      <c r="J105"/>
      <c r="K105"/>
      <c r="L105"/>
    </row>
    <row r="106" spans="9:12" x14ac:dyDescent="0.25">
      <c r="I106"/>
      <c r="J106"/>
      <c r="K106"/>
      <c r="L106"/>
    </row>
    <row r="107" spans="9:12" x14ac:dyDescent="0.25">
      <c r="I107"/>
      <c r="J107"/>
      <c r="K107"/>
      <c r="L107"/>
    </row>
    <row r="108" spans="9:12" x14ac:dyDescent="0.25">
      <c r="I108" s="10"/>
      <c r="J108" s="10"/>
      <c r="K108" s="10"/>
      <c r="L108" s="10"/>
    </row>
    <row r="109" spans="9:12" x14ac:dyDescent="0.25">
      <c r="I109" s="10"/>
      <c r="J109" s="10"/>
      <c r="K109" s="10"/>
      <c r="L109" s="10"/>
    </row>
  </sheetData>
  <sheetProtection algorithmName="SHA-512" hashValue="AZ8vlCEOsFaRkeyqn7OD6ZZWWZSFMs9jW2xIK4mUSUFdBCKDuFNI9f+URLXAYid8m3lLvHGrg6oJk4e3R+gr+w==" saltValue="VCx7WygbSmQNjNaFatdAWA==" spinCount="100000" sheet="1" selectLockedCells="1"/>
  <mergeCells count="15">
    <mergeCell ref="H37:I53"/>
    <mergeCell ref="A14:B14"/>
    <mergeCell ref="D14:E14"/>
    <mergeCell ref="B32:B33"/>
    <mergeCell ref="A36:C36"/>
    <mergeCell ref="D36:G36"/>
    <mergeCell ref="A37:C53"/>
    <mergeCell ref="D37:G53"/>
    <mergeCell ref="A1:G1"/>
    <mergeCell ref="B6:C6"/>
    <mergeCell ref="B8:B9"/>
    <mergeCell ref="G8:G9"/>
    <mergeCell ref="B10:B11"/>
    <mergeCell ref="G10:G11"/>
    <mergeCell ref="A3:B3"/>
  </mergeCells>
  <conditionalFormatting sqref="K25 K21:K22 K14:K19 K8:N12 K3:M6 M2 N2:N6">
    <cfRule type="cellIs" dxfId="30" priority="28" operator="equal">
      <formula>"No"</formula>
    </cfRule>
    <cfRule type="cellIs" dxfId="29" priority="29" operator="equal">
      <formula>"Verifying"</formula>
    </cfRule>
    <cfRule type="cellIs" dxfId="28" priority="30" operator="equal">
      <formula>"Yes"</formula>
    </cfRule>
  </conditionalFormatting>
  <conditionalFormatting sqref="K23:K24">
    <cfRule type="cellIs" dxfId="27" priority="25" operator="equal">
      <formula>"No"</formula>
    </cfRule>
    <cfRule type="cellIs" dxfId="26" priority="26" operator="equal">
      <formula>"Verifying"</formula>
    </cfRule>
    <cfRule type="cellIs" dxfId="25" priority="27" operator="equal">
      <formula>"Yes"</formula>
    </cfRule>
  </conditionalFormatting>
  <conditionalFormatting sqref="M23:M25 M21 M14:M19">
    <cfRule type="cellIs" dxfId="24" priority="22" operator="equal">
      <formula>"No"</formula>
    </cfRule>
    <cfRule type="cellIs" dxfId="23" priority="23" operator="equal">
      <formula>"Verifying"</formula>
    </cfRule>
    <cfRule type="cellIs" dxfId="22" priority="24" operator="equal">
      <formula>"Yes"</formula>
    </cfRule>
  </conditionalFormatting>
  <conditionalFormatting sqref="M22">
    <cfRule type="cellIs" dxfId="21" priority="19" operator="equal">
      <formula>"No"</formula>
    </cfRule>
    <cfRule type="cellIs" dxfId="20" priority="20" operator="equal">
      <formula>"Verifying"</formula>
    </cfRule>
    <cfRule type="cellIs" dxfId="19" priority="21" operator="equal">
      <formula>"Yes"</formula>
    </cfRule>
  </conditionalFormatting>
  <conditionalFormatting sqref="N23:N25 N21 N14:N19">
    <cfRule type="cellIs" dxfId="18" priority="10" operator="equal">
      <formula>"No"</formula>
    </cfRule>
    <cfRule type="cellIs" dxfId="17" priority="11" operator="equal">
      <formula>"Verifying"</formula>
    </cfRule>
    <cfRule type="cellIs" dxfId="16" priority="12" operator="equal">
      <formula>"Yes"</formula>
    </cfRule>
  </conditionalFormatting>
  <conditionalFormatting sqref="N22">
    <cfRule type="cellIs" dxfId="15" priority="7" operator="equal">
      <formula>"No"</formula>
    </cfRule>
    <cfRule type="cellIs" dxfId="14" priority="8" operator="equal">
      <formula>"Verifying"</formula>
    </cfRule>
    <cfRule type="cellIs" dxfId="13" priority="9" operator="equal">
      <formula>"Yes"</formula>
    </cfRule>
  </conditionalFormatting>
  <conditionalFormatting sqref="L25 L21:L22 L14:L19">
    <cfRule type="cellIs" dxfId="12" priority="16" operator="equal">
      <formula>"No"</formula>
    </cfRule>
    <cfRule type="cellIs" dxfId="11" priority="17" operator="equal">
      <formula>"Verifying"</formula>
    </cfRule>
    <cfRule type="cellIs" dxfId="10" priority="18" operator="equal">
      <formula>"Yes"</formula>
    </cfRule>
  </conditionalFormatting>
  <conditionalFormatting sqref="L23:L24">
    <cfRule type="cellIs" dxfId="9" priority="13" operator="equal">
      <formula>"No"</formula>
    </cfRule>
    <cfRule type="cellIs" dxfId="8" priority="14" operator="equal">
      <formula>"Verifying"</formula>
    </cfRule>
    <cfRule type="cellIs" dxfId="7" priority="15" operator="equal">
      <formula>"Yes"</formula>
    </cfRule>
  </conditionalFormatting>
  <conditionalFormatting sqref="K21:N25 K14:N19">
    <cfRule type="cellIs" dxfId="6" priority="4" operator="equal">
      <formula>"No"</formula>
    </cfRule>
    <cfRule type="cellIs" dxfId="5" priority="5" operator="equal">
      <formula>"Verifying"</formula>
    </cfRule>
    <cfRule type="cellIs" dxfId="4" priority="6" operator="equal">
      <formula>"Yes"</formula>
    </cfRule>
  </conditionalFormatting>
  <conditionalFormatting sqref="K7:N7">
    <cfRule type="cellIs" dxfId="3" priority="1" operator="equal">
      <formula>"No"</formula>
    </cfRule>
    <cfRule type="cellIs" dxfId="2" priority="2" operator="equal">
      <formula>"Verifying"</formula>
    </cfRule>
    <cfRule type="cellIs" dxfId="1" priority="3" operator="equal">
      <formula>"Yes"</formula>
    </cfRule>
  </conditionalFormatting>
  <dataValidations count="2">
    <dataValidation type="list" allowBlank="1" showInputMessage="1" showErrorMessage="1" sqref="I21:J22 I4:L17 I19:J19 K19:L22" xr:uid="{00000000-0002-0000-0200-000000000000}">
      <formula1>$N$55:$N$58</formula1>
    </dataValidation>
    <dataValidation type="list" allowBlank="1" showInputMessage="1" showErrorMessage="1" sqref="K18:L18 K23:L25" xr:uid="{00000000-0002-0000-0200-000001000000}">
      <formula1>$N$55:$N$57</formula1>
    </dataValidation>
  </dataValidations>
  <pageMargins left="0.7" right="0.7" top="0.75" bottom="0.75" header="0.3" footer="0.3"/>
  <pageSetup scale="49" orientation="landscape" r:id="rId1"/>
  <colBreaks count="1" manualBreakCount="1">
    <brk id="7"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1" operator="containsText" id="{552B83E2-DA51-4EC0-8BAA-803FEF99BDC4}">
            <xm:f>NOT(ISERROR(SEARCH("If the Frame is NOT homogeneous, use Window-Actual Frame worksheet",B13)))</xm:f>
            <xm:f>"If the Frame is NOT homogeneous, use Window-Actual Frame worksheet"</xm:f>
            <x14:dxf>
              <fill>
                <patternFill>
                  <bgColor rgb="FFFF0000"/>
                </patternFill>
              </fill>
            </x14:dxf>
          </x14:cfRule>
          <xm:sqref>B13:C13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3"/>
  <sheetViews>
    <sheetView zoomScale="70" zoomScaleNormal="70" workbookViewId="0">
      <selection activeCell="C37" sqref="C37"/>
    </sheetView>
  </sheetViews>
  <sheetFormatPr defaultRowHeight="15" x14ac:dyDescent="0.25"/>
  <cols>
    <col min="2" max="2" width="72.85546875" customWidth="1"/>
    <col min="3" max="3" width="94.28515625" customWidth="1"/>
    <col min="4" max="4" width="9.85546875" bestFit="1" customWidth="1"/>
  </cols>
  <sheetData>
    <row r="1" spans="1:8" ht="15.75" thickBot="1" x14ac:dyDescent="0.3">
      <c r="A1" s="104"/>
      <c r="B1" s="104"/>
      <c r="C1" s="104"/>
      <c r="D1" s="104"/>
      <c r="E1" s="104"/>
      <c r="F1" s="104"/>
      <c r="G1" s="104"/>
      <c r="H1" s="104"/>
    </row>
    <row r="2" spans="1:8" ht="15.75" thickBot="1" x14ac:dyDescent="0.3">
      <c r="A2" s="104"/>
      <c r="B2" s="108" t="s">
        <v>49</v>
      </c>
      <c r="C2" s="108" t="s">
        <v>50</v>
      </c>
      <c r="D2" s="104"/>
      <c r="E2" s="104"/>
      <c r="F2" s="104"/>
      <c r="G2" s="104"/>
      <c r="H2" s="104"/>
    </row>
    <row r="3" spans="1:8" x14ac:dyDescent="0.25">
      <c r="A3" s="104"/>
      <c r="B3" s="104"/>
      <c r="C3" s="104"/>
      <c r="D3" s="104"/>
      <c r="E3" s="104"/>
      <c r="F3" s="104"/>
      <c r="G3" s="104"/>
      <c r="H3" s="104"/>
    </row>
    <row r="4" spans="1:8" x14ac:dyDescent="0.25">
      <c r="A4" s="104"/>
      <c r="B4" s="104"/>
      <c r="C4" s="104"/>
      <c r="D4" s="104"/>
      <c r="E4" s="104"/>
      <c r="F4" s="104"/>
      <c r="G4" s="104"/>
      <c r="H4" s="104"/>
    </row>
    <row r="5" spans="1:8" x14ac:dyDescent="0.25">
      <c r="A5" s="104"/>
      <c r="B5" s="104"/>
      <c r="C5" s="104"/>
      <c r="D5" s="104"/>
      <c r="E5" s="104"/>
      <c r="F5" s="104"/>
      <c r="G5" s="104"/>
      <c r="H5" s="104"/>
    </row>
    <row r="6" spans="1:8" x14ac:dyDescent="0.25">
      <c r="A6" s="104"/>
      <c r="B6" s="104"/>
      <c r="C6" s="104"/>
      <c r="D6" s="104"/>
      <c r="E6" s="104"/>
      <c r="F6" s="104"/>
      <c r="G6" s="104"/>
      <c r="H6" s="104"/>
    </row>
    <row r="7" spans="1:8" x14ac:dyDescent="0.25">
      <c r="A7" s="104"/>
      <c r="B7" s="104"/>
      <c r="C7" s="104"/>
      <c r="D7" s="104"/>
      <c r="E7" s="104"/>
      <c r="F7" s="104"/>
      <c r="G7" s="104"/>
      <c r="H7" s="104"/>
    </row>
    <row r="8" spans="1:8" x14ac:dyDescent="0.25">
      <c r="A8" s="104"/>
      <c r="B8" s="104"/>
      <c r="C8" s="104"/>
      <c r="D8" s="104"/>
      <c r="E8" s="104"/>
      <c r="F8" s="104"/>
      <c r="G8" s="104"/>
      <c r="H8" s="104"/>
    </row>
    <row r="9" spans="1:8" x14ac:dyDescent="0.25">
      <c r="A9" s="104"/>
      <c r="B9" s="104"/>
      <c r="C9" s="104"/>
      <c r="D9" s="104"/>
      <c r="E9" s="104"/>
      <c r="F9" s="104"/>
      <c r="G9" s="104"/>
      <c r="H9" s="104"/>
    </row>
    <row r="10" spans="1:8" x14ac:dyDescent="0.25">
      <c r="A10" s="104"/>
      <c r="B10" s="104"/>
      <c r="C10" s="104"/>
      <c r="D10" s="104"/>
      <c r="E10" s="104"/>
      <c r="F10" s="104"/>
      <c r="G10" s="104"/>
      <c r="H10" s="104"/>
    </row>
    <row r="11" spans="1:8" x14ac:dyDescent="0.25">
      <c r="A11" s="104"/>
      <c r="B11" s="104"/>
      <c r="C11" s="104"/>
      <c r="D11" s="104"/>
      <c r="E11" s="104"/>
      <c r="F11" s="104"/>
      <c r="G11" s="104"/>
      <c r="H11" s="104"/>
    </row>
    <row r="12" spans="1:8" x14ac:dyDescent="0.25">
      <c r="A12" s="104"/>
      <c r="B12" s="104"/>
      <c r="C12" s="104"/>
      <c r="D12" s="104"/>
      <c r="E12" s="104"/>
      <c r="F12" s="104"/>
      <c r="G12" s="104"/>
      <c r="H12" s="104"/>
    </row>
    <row r="13" spans="1:8" x14ac:dyDescent="0.25">
      <c r="A13" s="104"/>
      <c r="B13" s="104"/>
      <c r="C13" s="104"/>
      <c r="D13" s="104"/>
      <c r="E13" s="104"/>
      <c r="F13" s="104"/>
      <c r="G13" s="104"/>
      <c r="H13" s="104"/>
    </row>
    <row r="14" spans="1:8" x14ac:dyDescent="0.25">
      <c r="A14" s="104"/>
      <c r="B14" s="104"/>
      <c r="C14" s="104"/>
      <c r="D14" s="104"/>
      <c r="E14" s="104"/>
      <c r="F14" s="104"/>
      <c r="G14" s="104"/>
      <c r="H14" s="104"/>
    </row>
    <row r="15" spans="1:8" x14ac:dyDescent="0.25">
      <c r="A15" s="104"/>
      <c r="B15" s="104"/>
      <c r="C15" s="104"/>
      <c r="D15" s="104"/>
      <c r="E15" s="104"/>
      <c r="F15" s="104"/>
      <c r="G15" s="104"/>
      <c r="H15" s="104"/>
    </row>
    <row r="16" spans="1:8" x14ac:dyDescent="0.25">
      <c r="A16" s="104"/>
      <c r="B16" s="104"/>
      <c r="C16" s="104"/>
      <c r="D16" s="104"/>
      <c r="E16" s="104"/>
      <c r="F16" s="104"/>
      <c r="G16" s="104"/>
      <c r="H16" s="104"/>
    </row>
    <row r="17" spans="1:8" x14ac:dyDescent="0.25">
      <c r="A17" s="104"/>
      <c r="B17" s="104"/>
      <c r="C17" s="104"/>
      <c r="D17" s="104"/>
      <c r="E17" s="104"/>
      <c r="F17" s="104"/>
      <c r="G17" s="104"/>
      <c r="H17" s="104"/>
    </row>
    <row r="18" spans="1:8" x14ac:dyDescent="0.25">
      <c r="A18" s="104"/>
      <c r="B18" s="104"/>
      <c r="C18" s="104"/>
      <c r="D18" s="104"/>
      <c r="E18" s="104"/>
      <c r="F18" s="104"/>
      <c r="G18" s="104"/>
      <c r="H18" s="104"/>
    </row>
    <row r="19" spans="1:8" x14ac:dyDescent="0.25">
      <c r="A19" s="104"/>
      <c r="B19" s="104"/>
      <c r="C19" s="104"/>
      <c r="D19" s="104"/>
      <c r="E19" s="104"/>
      <c r="F19" s="104"/>
      <c r="G19" s="104"/>
      <c r="H19" s="104"/>
    </row>
    <row r="20" spans="1:8" x14ac:dyDescent="0.25">
      <c r="A20" s="104"/>
      <c r="B20" s="104"/>
      <c r="C20" s="104"/>
      <c r="D20" s="104"/>
      <c r="E20" s="104"/>
      <c r="F20" s="104"/>
      <c r="G20" s="104"/>
      <c r="H20" s="104"/>
    </row>
    <row r="21" spans="1:8" x14ac:dyDescent="0.25">
      <c r="A21" s="104"/>
      <c r="B21" s="104"/>
      <c r="C21" s="104"/>
      <c r="D21" s="104"/>
      <c r="E21" s="104"/>
      <c r="F21" s="104"/>
      <c r="G21" s="104"/>
      <c r="H21" s="104"/>
    </row>
    <row r="22" spans="1:8" x14ac:dyDescent="0.25">
      <c r="A22" s="104"/>
      <c r="B22" s="104"/>
      <c r="C22" s="104"/>
      <c r="D22" s="104"/>
      <c r="E22" s="104"/>
      <c r="F22" s="104"/>
      <c r="G22" s="104"/>
      <c r="H22" s="104"/>
    </row>
    <row r="23" spans="1:8" x14ac:dyDescent="0.25">
      <c r="A23" s="104"/>
      <c r="B23" s="104"/>
      <c r="C23" s="104"/>
      <c r="D23" s="104"/>
      <c r="E23" s="104"/>
      <c r="F23" s="104"/>
      <c r="G23" s="104"/>
      <c r="H23" s="104"/>
    </row>
    <row r="24" spans="1:8" x14ac:dyDescent="0.25">
      <c r="A24" s="104"/>
      <c r="B24" s="104"/>
      <c r="C24" s="104"/>
      <c r="D24" s="104"/>
      <c r="E24" s="104"/>
      <c r="F24" s="104"/>
      <c r="G24" s="104"/>
      <c r="H24" s="104"/>
    </row>
    <row r="25" spans="1:8" x14ac:dyDescent="0.25">
      <c r="A25" s="104"/>
      <c r="B25" s="104"/>
      <c r="C25" s="104"/>
      <c r="D25" s="104"/>
      <c r="E25" s="104"/>
      <c r="F25" s="104"/>
      <c r="G25" s="104"/>
      <c r="H25" s="104"/>
    </row>
    <row r="26" spans="1:8" x14ac:dyDescent="0.25">
      <c r="A26" s="104"/>
      <c r="B26" s="104"/>
      <c r="C26" s="104"/>
      <c r="D26" s="104"/>
      <c r="E26" s="104"/>
      <c r="F26" s="104"/>
      <c r="G26" s="104"/>
      <c r="H26" s="104"/>
    </row>
    <row r="27" spans="1:8" x14ac:dyDescent="0.25">
      <c r="A27" s="104"/>
      <c r="B27" s="104"/>
      <c r="C27" s="104"/>
      <c r="D27" s="104"/>
      <c r="E27" s="104"/>
      <c r="F27" s="104"/>
      <c r="G27" s="104"/>
      <c r="H27" s="104"/>
    </row>
    <row r="28" spans="1:8" x14ac:dyDescent="0.25">
      <c r="A28" s="104"/>
      <c r="B28" s="104"/>
      <c r="C28" s="104"/>
      <c r="D28" s="104"/>
      <c r="E28" s="104"/>
      <c r="F28" s="104"/>
      <c r="G28" s="104"/>
      <c r="H28" s="104"/>
    </row>
    <row r="29" spans="1:8" x14ac:dyDescent="0.25">
      <c r="A29" s="104"/>
      <c r="B29" s="104"/>
      <c r="C29" s="104"/>
      <c r="D29" s="104"/>
      <c r="E29" s="104"/>
      <c r="F29" s="104"/>
      <c r="G29" s="104"/>
      <c r="H29" s="104"/>
    </row>
    <row r="30" spans="1:8" x14ac:dyDescent="0.25">
      <c r="A30" s="104"/>
      <c r="B30" s="104"/>
      <c r="C30" s="104"/>
      <c r="D30" s="104"/>
      <c r="E30" s="104"/>
      <c r="F30" s="104"/>
      <c r="G30" s="104"/>
      <c r="H30" s="104"/>
    </row>
    <row r="31" spans="1:8" x14ac:dyDescent="0.25">
      <c r="A31" s="104"/>
      <c r="B31" s="104"/>
      <c r="C31" s="104"/>
      <c r="D31" s="104"/>
      <c r="E31" s="104"/>
      <c r="F31" s="104"/>
      <c r="G31" s="104"/>
      <c r="H31" s="104"/>
    </row>
    <row r="32" spans="1:8" x14ac:dyDescent="0.25">
      <c r="A32" s="104"/>
      <c r="B32" s="104"/>
      <c r="C32" s="104"/>
      <c r="D32" s="104"/>
      <c r="E32" s="104"/>
      <c r="F32" s="104"/>
      <c r="G32" s="104"/>
      <c r="H32" s="104"/>
    </row>
    <row r="33" spans="1:8" x14ac:dyDescent="0.25">
      <c r="A33" s="104"/>
      <c r="B33" s="104"/>
      <c r="C33" s="104"/>
      <c r="D33" s="104"/>
      <c r="E33" s="104"/>
      <c r="F33" s="104"/>
      <c r="G33" s="104"/>
      <c r="H33" s="104"/>
    </row>
    <row r="34" spans="1:8" x14ac:dyDescent="0.25">
      <c r="A34" s="104"/>
      <c r="B34" s="104"/>
      <c r="C34" s="104"/>
      <c r="D34" s="104"/>
      <c r="E34" s="104"/>
      <c r="F34" s="104"/>
      <c r="G34" s="104"/>
      <c r="H34" s="104"/>
    </row>
    <row r="35" spans="1:8" x14ac:dyDescent="0.25">
      <c r="A35" s="104"/>
      <c r="B35" s="107"/>
      <c r="C35" s="104"/>
      <c r="D35" s="104"/>
      <c r="E35" s="104"/>
      <c r="F35" s="104"/>
      <c r="G35" s="104"/>
      <c r="H35" s="104"/>
    </row>
    <row r="36" spans="1:8" x14ac:dyDescent="0.25">
      <c r="A36" s="104"/>
      <c r="B36" s="107"/>
      <c r="C36" s="104"/>
      <c r="D36" s="104"/>
      <c r="E36" s="104"/>
      <c r="F36" s="104"/>
      <c r="G36" s="104"/>
      <c r="H36" s="104"/>
    </row>
    <row r="37" spans="1:8" x14ac:dyDescent="0.25">
      <c r="A37" s="104"/>
      <c r="B37" s="104"/>
      <c r="C37" s="104"/>
      <c r="D37" s="104"/>
      <c r="E37" s="104"/>
      <c r="F37" s="104"/>
      <c r="G37" s="104"/>
      <c r="H37" s="104"/>
    </row>
    <row r="38" spans="1:8" x14ac:dyDescent="0.25">
      <c r="A38" s="104"/>
      <c r="B38" s="107"/>
      <c r="C38" s="104"/>
      <c r="D38" s="104"/>
      <c r="E38" s="104"/>
      <c r="F38" s="104"/>
      <c r="G38" s="104"/>
      <c r="H38" s="104"/>
    </row>
    <row r="39" spans="1:8" x14ac:dyDescent="0.25">
      <c r="A39" s="104"/>
      <c r="B39" s="104"/>
      <c r="C39" s="104"/>
      <c r="D39" s="104"/>
      <c r="E39" s="104"/>
      <c r="F39" s="104"/>
      <c r="G39" s="104"/>
      <c r="H39" s="104"/>
    </row>
    <row r="40" spans="1:8" x14ac:dyDescent="0.25">
      <c r="A40" s="104"/>
      <c r="B40" s="104"/>
      <c r="C40" s="104"/>
      <c r="D40" s="104"/>
      <c r="E40" s="104"/>
      <c r="F40" s="104"/>
      <c r="G40" s="104"/>
      <c r="H40" s="104"/>
    </row>
    <row r="41" spans="1:8" x14ac:dyDescent="0.25">
      <c r="A41" s="104"/>
      <c r="B41" s="104"/>
      <c r="C41" s="104"/>
      <c r="D41" s="104"/>
      <c r="E41" s="104"/>
      <c r="F41" s="104"/>
      <c r="G41" s="104"/>
      <c r="H41" s="104"/>
    </row>
    <row r="42" spans="1:8" x14ac:dyDescent="0.25">
      <c r="A42" s="104"/>
      <c r="B42" s="104"/>
      <c r="C42" s="104"/>
      <c r="D42" s="104"/>
      <c r="E42" s="104"/>
      <c r="F42" s="104"/>
      <c r="G42" s="104"/>
      <c r="H42" s="104"/>
    </row>
    <row r="43" spans="1:8" x14ac:dyDescent="0.25">
      <c r="A43" s="104"/>
      <c r="B43" s="104"/>
      <c r="D43" s="104"/>
      <c r="E43" s="104"/>
      <c r="F43" s="104"/>
      <c r="G43" s="104"/>
      <c r="H43" s="104"/>
    </row>
  </sheetData>
  <sheetProtection algorithmName="SHA-512" hashValue="yFgmvaDuI0gTqQwmThwGJuMADMsUhBHxILrDL86O9mGbxm0BN8FI/UwBR/wrNT0I/Wml7Y2DdrNpSeldOVIrVA==" saltValue="OvXvb2GJeDTPU1r5tbhLyQ==" spinCount="100000" sheet="1" objects="1" scenario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6B1EABEA2BAB4DBDCD011C1CE724A8" ma:contentTypeVersion="8" ma:contentTypeDescription="Create a new document." ma:contentTypeScope="" ma:versionID="aa3bb7893161c63b3f4e45fc1c813a32">
  <xsd:schema xmlns:xsd="http://www.w3.org/2001/XMLSchema" xmlns:xs="http://www.w3.org/2001/XMLSchema" xmlns:p="http://schemas.microsoft.com/office/2006/metadata/properties" xmlns:ns2="aae3f360-6bb0-4b84-8c95-58f0844244e1" xmlns:ns3="8fcad3af-85f1-4d92-8f04-a7f68ee344be" targetNamespace="http://schemas.microsoft.com/office/2006/metadata/properties" ma:root="true" ma:fieldsID="8c77dc5069c887286bb4ee13a2705bd0" ns2:_="" ns3:_="">
    <xsd:import namespace="aae3f360-6bb0-4b84-8c95-58f0844244e1"/>
    <xsd:import namespace="8fcad3af-85f1-4d92-8f04-a7f68ee344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e3f360-6bb0-4b84-8c95-58f0844244e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cad3af-85f1-4d92-8f04-a7f68ee344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AE2374-303B-434C-9282-11432091D05D}">
  <ds:schemaRefs>
    <ds:schemaRef ds:uri="http://schemas.microsoft.com/sharepoint/v3/contenttype/forms"/>
  </ds:schemaRefs>
</ds:datastoreItem>
</file>

<file path=customXml/itemProps2.xml><?xml version="1.0" encoding="utf-8"?>
<ds:datastoreItem xmlns:ds="http://schemas.openxmlformats.org/officeDocument/2006/customXml" ds:itemID="{76AE2F68-9FE5-4501-BEE8-BED66BDCF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e3f360-6bb0-4b84-8c95-58f0844244e1"/>
    <ds:schemaRef ds:uri="8fcad3af-85f1-4d92-8f04-a7f68ee344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69DB31-7C5A-4F71-8759-A3B77EB6FF61}">
  <ds:schemaRefs>
    <ds:schemaRef ds:uri="http://purl.org/dc/dcmitype/"/>
    <ds:schemaRef ds:uri="http://www.w3.org/XML/1998/namespace"/>
    <ds:schemaRef ds:uri="http://purl.org/dc/terms/"/>
    <ds:schemaRef ds:uri="http://schemas.microsoft.com/office/2006/metadata/properties"/>
    <ds:schemaRef ds:uri="aae3f360-6bb0-4b84-8c95-58f0844244e1"/>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fcad3af-85f1-4d92-8f04-a7f68ee344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Disclaimer</vt:lpstr>
      <vt:lpstr>Head</vt:lpstr>
      <vt:lpstr>Sill</vt:lpstr>
      <vt:lpstr>Jamb</vt:lpstr>
      <vt:lpstr>Mullion</vt:lpstr>
      <vt:lpstr>Reference</vt:lpstr>
      <vt:lpstr>Disclaimer!Print_Area</vt:lpstr>
      <vt:lpstr>Reference!Print_Area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Sweatman</dc:creator>
  <cp:lastModifiedBy>Daniel Haaland</cp:lastModifiedBy>
  <cp:lastPrinted>2015-01-16T03:25:33Z</cp:lastPrinted>
  <dcterms:created xsi:type="dcterms:W3CDTF">2014-12-18T17:30:08Z</dcterms:created>
  <dcterms:modified xsi:type="dcterms:W3CDTF">2020-09-04T14:12:53Z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0x010100AF6B1EABEA2BAB4DBDCD011C1CE724A8</vt:lpwstr>
  </property>
</Properties>
</file>